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95" windowWidth="15195" windowHeight="8445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s" sheetId="7" r:id="rId7"/>
  </sheets>
  <definedNames/>
  <calcPr fullCalcOnLoad="1"/>
</workbook>
</file>

<file path=xl/sharedStrings.xml><?xml version="1.0" encoding="utf-8"?>
<sst xmlns="http://schemas.openxmlformats.org/spreadsheetml/2006/main" count="178" uniqueCount="104">
  <si>
    <t>Inc%</t>
  </si>
  <si>
    <t>Profit &amp; Loss account</t>
  </si>
  <si>
    <t>Sales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</si>
  <si>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</si>
  <si>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</si>
  <si>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</si>
  <si>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</si>
  <si>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</si>
  <si>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</si>
  <si>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</si>
  <si>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</si>
  <si>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investments</t>
  </si>
  <si>
    <t>Financial income</t>
  </si>
  <si>
    <t>Financial expenses</t>
  </si>
  <si>
    <t>Profit before tax</t>
  </si>
  <si>
    <t>Tax</t>
  </si>
  <si>
    <t>Net profit</t>
  </si>
  <si>
    <t>Hera S.p.A.</t>
  </si>
  <si>
    <t>Minorities</t>
  </si>
  <si>
    <t>Profit per share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</si>
  <si>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</si>
  <si>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</si>
  <si>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</si>
  <si>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</si>
  <si>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</si>
  <si>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</si>
  <si>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</si>
  <si>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</si>
  <si>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</si>
  <si>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</si>
  <si>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</si>
  <si>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</si>
  <si>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</si>
  <si>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</si>
  <si>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</si>
  <si>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</si>
  <si>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</si>
  <si>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</si>
  <si>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Reserves</t>
  </si>
  <si>
    <t>Net profit of the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</si>
  <si>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</si>
  <si>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</si>
  <si>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</si>
  <si>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</si>
  <si>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</si>
  <si>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</si>
  <si>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Current liabilities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</si>
  <si>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</si>
  <si>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</si>
  <si>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</si>
  <si>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</si>
  <si>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</si>
  <si>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</si>
  <si>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</si>
  <si>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</si>
  <si>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</si>
  <si>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</si>
  <si>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</si>
  <si>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</si>
  <si>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</si>
  <si>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</si>
  <si>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</si>
  <si>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</si>
  <si>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</si>
  <si>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</si>
  <si>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</si>
  <si>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</si>
  <si>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</si>
  <si>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</si>
  <si>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</si>
  <si>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</si>
  <si>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</si>
  <si>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</si>
  <si>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</si>
  <si>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</si>
  <si>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</si>
  <si>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</si>
  <si>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</si>
  <si>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</si>
  <si>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</si>
  <si>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</si>
  <si>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</si>
  <si>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</si>
  <si>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</si>
  <si>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</si>
  <si>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</si>
  <si>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</si>
  <si>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</si>
  <si>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Receivables for current taxes</t>
  </si>
  <si>
    <t>Debts for current taxes</t>
  </si>
  <si>
    <t>Other non operating revenues</t>
  </si>
  <si>
    <t>Iandfil</t>
  </si>
  <si>
    <t>Balance Sheet                                                                    million €</t>
  </si>
  <si>
    <t>million €</t>
  </si>
  <si>
    <r>
      <t xml:space="preserve">Profit &amp; Loss </t>
    </r>
    <r>
      <rPr>
        <i/>
        <sz val="10"/>
        <color indexed="9"/>
        <rFont val="Arial"/>
        <family val="2"/>
      </rPr>
      <t>(m€)</t>
    </r>
  </si>
  <si>
    <t>Assets held for sale</t>
  </si>
  <si>
    <t>Liabilities associated with assets held for sale</t>
  </si>
  <si>
    <t>Ch.</t>
  </si>
  <si>
    <t>Ch. %</t>
  </si>
  <si>
    <t>Rights of use</t>
  </si>
  <si>
    <t>Non current financial liabilities</t>
  </si>
  <si>
    <t>Current financial liabilities</t>
  </si>
  <si>
    <t>Non current financial liabilities for leases</t>
  </si>
  <si>
    <t>Current financial liabilities for leases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</si>
</sst>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dd\-mmm\-yyyy"/>
    <numFmt numFmtId="177" formatCode="0.0"/>
    <numFmt numFmtId="178" formatCode="#,##0;\(#,##0.0\)"/>
    <numFmt numFmtId="179" formatCode="#,##0.0;\(#,##0.00\)"/>
    <numFmt numFmtId="180" formatCode="0.0%"/>
    <numFmt numFmtId="181" formatCode="#,##0.0"/>
    <numFmt numFmtId="182" formatCode="\+#,##0.0;\-#,##0.0"/>
    <numFmt numFmtId="183" formatCode="\+0.0%;\-0.0%"/>
    <numFmt numFmtId="184" formatCode="#,##0.0;\(#,##0.0\)"/>
    <numFmt numFmtId="185" formatCode="\+0.0%"/>
    <numFmt numFmtId="186" formatCode="#,##0.0;\-#,##0.0"/>
    <numFmt numFmtId="187" formatCode="\+0.0%;\(0.0%\)"/>
    <numFmt numFmtId="188" formatCode="_-* #,##0.0_-;\-* #,##0.0_-;_-* &quot;-&quot;??_-;_-@_-"/>
    <numFmt numFmtId="189" formatCode="\+#,##0.0;\(#,##0.0\)"/>
    <numFmt numFmtId="190" formatCode="0.0%;\(0.0%\)"/>
    <numFmt numFmtId="191" formatCode="\(#,##0.0\);\+#,##0.0"/>
    <numFmt numFmtId="192" formatCode="\+#,##0;\(#,##0\)"/>
    <numFmt numFmtId="193" formatCode="#,##0.000;\(#,##0.000\)"/>
    <numFmt numFmtId="194" formatCode="[$-410]dddd\ d\ mmmm\ yyyy"/>
  </numFmts>
  <fonts count="78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60" fillId="34" borderId="1" applyNumberFormat="0" applyAlignment="0" applyProtection="0"/>
    <xf numFmtId="0" fontId="24" fillId="5" borderId="2" applyNumberFormat="0" applyAlignment="0" applyProtection="0"/>
    <xf numFmtId="0" fontId="61" fillId="0" borderId="3" applyNumberFormat="0" applyFill="0" applyAlignment="0" applyProtection="0"/>
    <xf numFmtId="0" fontId="62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3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4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5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1" fillId="0" borderId="24" applyNumberFormat="0" applyFill="0" applyAlignment="0" applyProtection="0"/>
    <xf numFmtId="0" fontId="71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2" fillId="0" borderId="26" applyNumberFormat="0" applyFill="0" applyAlignment="0" applyProtection="0"/>
    <xf numFmtId="0" fontId="73" fillId="58" borderId="0" applyNumberFormat="0" applyBorder="0" applyAlignment="0" applyProtection="0"/>
    <xf numFmtId="0" fontId="74" fillId="5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37" fontId="3" fillId="54" borderId="27" xfId="83" applyFont="1" applyFill="1" applyBorder="1" applyAlignment="1" applyProtection="1">
      <alignment horizontal="left" vertical="center" wrapText="1"/>
      <protection hidden="1"/>
    </xf>
    <xf numFmtId="37" fontId="7" fillId="54" borderId="27" xfId="83" applyFont="1" applyFill="1" applyBorder="1" applyAlignment="1">
      <alignment vertical="center"/>
      <protection/>
    </xf>
    <xf numFmtId="37" fontId="7" fillId="54" borderId="27" xfId="83" applyFont="1" applyFill="1" applyBorder="1" applyAlignment="1">
      <alignment vertical="center" wrapText="1"/>
      <protection/>
    </xf>
    <xf numFmtId="37" fontId="8" fillId="15" borderId="27" xfId="83" applyFont="1" applyFill="1" applyBorder="1" applyAlignment="1" applyProtection="1">
      <alignment vertical="center" wrapText="1"/>
      <protection hidden="1"/>
    </xf>
    <xf numFmtId="37" fontId="8" fillId="15" borderId="28" xfId="83" applyFont="1" applyFill="1" applyBorder="1" applyAlignment="1" applyProtection="1">
      <alignment vertical="center"/>
      <protection hidden="1"/>
    </xf>
    <xf numFmtId="37" fontId="2" fillId="60" borderId="27" xfId="83" applyFont="1" applyFill="1" applyBorder="1" applyAlignment="1" applyProtection="1">
      <alignment horizontal="right" vertical="center"/>
      <protection hidden="1"/>
    </xf>
    <xf numFmtId="37" fontId="2" fillId="60" borderId="27" xfId="83" applyFont="1" applyFill="1" applyBorder="1" applyAlignment="1" applyProtection="1">
      <alignment vertical="center" wrapText="1"/>
      <protection hidden="1"/>
    </xf>
    <xf numFmtId="37" fontId="8" fillId="60" borderId="27" xfId="83" applyFont="1" applyFill="1" applyBorder="1" applyAlignment="1" applyProtection="1">
      <alignment horizontal="right" vertical="center" wrapText="1"/>
      <protection hidden="1"/>
    </xf>
    <xf numFmtId="37" fontId="3" fillId="54" borderId="27" xfId="83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37" fontId="3" fillId="61" borderId="0" xfId="83" applyFont="1" applyFill="1" applyAlignment="1" applyProtection="1">
      <alignment wrapText="1"/>
      <protection hidden="1"/>
    </xf>
    <xf numFmtId="37" fontId="4" fillId="61" borderId="0" xfId="83" applyFont="1" applyFill="1" applyAlignment="1" applyProtection="1">
      <alignment horizontal="right" wrapText="1"/>
      <protection hidden="1"/>
    </xf>
    <xf numFmtId="37" fontId="2" fillId="61" borderId="27" xfId="83" applyFont="1" applyFill="1" applyBorder="1" applyAlignment="1" applyProtection="1">
      <alignment wrapText="1"/>
      <protection hidden="1"/>
    </xf>
    <xf numFmtId="37" fontId="3" fillId="61" borderId="0" xfId="83" applyFont="1" applyFill="1" applyAlignment="1" applyProtection="1">
      <alignment wrapText="1"/>
      <protection hidden="1"/>
    </xf>
    <xf numFmtId="37" fontId="2" fillId="61" borderId="0" xfId="83" applyFont="1" applyFill="1" applyAlignment="1" applyProtection="1">
      <alignment wrapText="1"/>
      <protection hidden="1"/>
    </xf>
    <xf numFmtId="37" fontId="2" fillId="61" borderId="29" xfId="83" applyFont="1" applyFill="1" applyBorder="1" applyAlignment="1" applyProtection="1">
      <alignment wrapText="1"/>
      <protection hidden="1"/>
    </xf>
    <xf numFmtId="37" fontId="3" fillId="61" borderId="0" xfId="83" applyFont="1" applyFill="1" applyBorder="1" applyAlignment="1" applyProtection="1">
      <alignment wrapText="1"/>
      <protection hidden="1"/>
    </xf>
    <xf numFmtId="37" fontId="1" fillId="61" borderId="30" xfId="83" applyFill="1" applyBorder="1" applyProtection="1">
      <alignment/>
      <protection locked="0"/>
    </xf>
    <xf numFmtId="37" fontId="4" fillId="61" borderId="0" xfId="83" applyFont="1" applyFill="1" applyBorder="1" applyAlignment="1" applyProtection="1">
      <alignment wrapText="1"/>
      <protection hidden="1"/>
    </xf>
    <xf numFmtId="37" fontId="3" fillId="61" borderId="28" xfId="83" applyFont="1" applyFill="1" applyBorder="1" applyAlignment="1" applyProtection="1">
      <alignment wrapText="1"/>
      <protection hidden="1"/>
    </xf>
    <xf numFmtId="37" fontId="75" fillId="62" borderId="27" xfId="83" applyFont="1" applyFill="1" applyBorder="1" applyAlignment="1" applyProtection="1">
      <alignment horizontal="left" vertical="center"/>
      <protection hidden="1"/>
    </xf>
    <xf numFmtId="37" fontId="2" fillId="61" borderId="0" xfId="83" applyFont="1" applyFill="1" applyAlignment="1" applyProtection="1">
      <alignment vertical="center"/>
      <protection hidden="1"/>
    </xf>
    <xf numFmtId="37" fontId="2" fillId="61" borderId="0" xfId="83" applyFont="1" applyFill="1" applyAlignment="1" applyProtection="1">
      <alignment horizontal="center"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0" fontId="1" fillId="61" borderId="0" xfId="0" applyFont="1" applyFill="1" applyAlignment="1">
      <alignment/>
    </xf>
    <xf numFmtId="37" fontId="2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8" fillId="61" borderId="0" xfId="83" applyFont="1" applyFill="1" applyAlignment="1" applyProtection="1">
      <alignment vertical="center" wrapText="1"/>
      <protection hidden="1"/>
    </xf>
    <xf numFmtId="0" fontId="12" fillId="61" borderId="31" xfId="0" applyFont="1" applyFill="1" applyBorder="1" applyAlignment="1">
      <alignment horizontal="left" wrapText="1"/>
    </xf>
    <xf numFmtId="0" fontId="12" fillId="61" borderId="0" xfId="0" applyFont="1" applyFill="1" applyAlignment="1">
      <alignment/>
    </xf>
    <xf numFmtId="0" fontId="0" fillId="61" borderId="31" xfId="0" applyFont="1" applyFill="1" applyBorder="1" applyAlignment="1">
      <alignment horizontal="left" wrapText="1"/>
    </xf>
    <xf numFmtId="0" fontId="12" fillId="61" borderId="32" xfId="0" applyFont="1" applyFill="1" applyBorder="1" applyAlignment="1">
      <alignment horizontal="left" wrapText="1"/>
    </xf>
    <xf numFmtId="180" fontId="12" fillId="61" borderId="0" xfId="0" applyNumberFormat="1" applyFont="1" applyFill="1" applyBorder="1" applyAlignment="1">
      <alignment wrapText="1"/>
    </xf>
    <xf numFmtId="0" fontId="47" fillId="61" borderId="31" xfId="0" applyFont="1" applyFill="1" applyBorder="1" applyAlignment="1" quotePrefix="1">
      <alignment horizontal="right" wrapText="1"/>
    </xf>
    <xf numFmtId="0" fontId="0" fillId="61" borderId="33" xfId="0" applyFont="1" applyFill="1" applyBorder="1" applyAlignment="1">
      <alignment horizontal="left" wrapText="1"/>
    </xf>
    <xf numFmtId="0" fontId="0" fillId="61" borderId="0" xfId="0" applyFont="1" applyFill="1" applyAlignment="1">
      <alignment horizontal="left"/>
    </xf>
    <xf numFmtId="0" fontId="76" fillId="63" borderId="32" xfId="0" applyFont="1" applyFill="1" applyBorder="1" applyAlignment="1">
      <alignment horizontal="left" vertical="center" wrapText="1"/>
    </xf>
    <xf numFmtId="15" fontId="77" fillId="63" borderId="27" xfId="0" applyNumberFormat="1" applyFont="1" applyFill="1" applyBorder="1" applyAlignment="1">
      <alignment horizontal="center" vertical="center" wrapText="1"/>
    </xf>
    <xf numFmtId="0" fontId="77" fillId="63" borderId="27" xfId="0" applyFont="1" applyFill="1" applyBorder="1" applyAlignment="1">
      <alignment horizontal="center" vertical="center" wrapText="1"/>
    </xf>
    <xf numFmtId="0" fontId="76" fillId="63" borderId="27" xfId="0" applyFont="1" applyFill="1" applyBorder="1" applyAlignment="1">
      <alignment horizontal="center" vertical="center" wrapText="1"/>
    </xf>
    <xf numFmtId="15" fontId="76" fillId="63" borderId="34" xfId="0" applyNumberFormat="1" applyFont="1" applyFill="1" applyBorder="1" applyAlignment="1">
      <alignment horizontal="center" vertical="center" wrapText="1"/>
    </xf>
    <xf numFmtId="0" fontId="77" fillId="63" borderId="32" xfId="0" applyFont="1" applyFill="1" applyBorder="1" applyAlignment="1">
      <alignment horizontal="left" vertical="center" wrapText="1"/>
    </xf>
    <xf numFmtId="186" fontId="9" fillId="61" borderId="0" xfId="0" applyNumberFormat="1" applyFont="1" applyFill="1" applyBorder="1" applyAlignment="1">
      <alignment wrapText="1"/>
    </xf>
    <xf numFmtId="178" fontId="10" fillId="61" borderId="0" xfId="0" applyNumberFormat="1" applyFont="1" applyFill="1" applyBorder="1" applyAlignment="1">
      <alignment wrapText="1"/>
    </xf>
    <xf numFmtId="179" fontId="10" fillId="61" borderId="0" xfId="0" applyNumberFormat="1" applyFont="1" applyFill="1" applyBorder="1" applyAlignment="1">
      <alignment wrapText="1"/>
    </xf>
    <xf numFmtId="177" fontId="9" fillId="61" borderId="27" xfId="0" applyNumberFormat="1" applyFont="1" applyFill="1" applyBorder="1" applyAlignment="1">
      <alignment wrapText="1"/>
    </xf>
    <xf numFmtId="188" fontId="13" fillId="61" borderId="0" xfId="79" applyNumberFormat="1" applyFont="1" applyFill="1" applyBorder="1" applyAlignment="1">
      <alignment wrapText="1"/>
    </xf>
    <xf numFmtId="181" fontId="10" fillId="61" borderId="29" xfId="0" applyNumberFormat="1" applyFont="1" applyFill="1" applyBorder="1" applyAlignment="1">
      <alignment wrapText="1"/>
    </xf>
    <xf numFmtId="0" fontId="9" fillId="61" borderId="31" xfId="0" applyFont="1" applyFill="1" applyBorder="1" applyAlignment="1">
      <alignment horizontal="left" wrapText="1"/>
    </xf>
    <xf numFmtId="190" fontId="13" fillId="61" borderId="0" xfId="0" applyNumberFormat="1" applyFont="1" applyFill="1" applyBorder="1" applyAlignment="1">
      <alignment wrapText="1"/>
    </xf>
    <xf numFmtId="189" fontId="9" fillId="61" borderId="0" xfId="0" applyNumberFormat="1" applyFont="1" applyFill="1" applyBorder="1" applyAlignment="1">
      <alignment wrapText="1"/>
    </xf>
    <xf numFmtId="187" fontId="9" fillId="61" borderId="35" xfId="87" applyNumberFormat="1" applyFont="1" applyFill="1" applyBorder="1" applyAlignment="1">
      <alignment wrapText="1"/>
    </xf>
    <xf numFmtId="0" fontId="10" fillId="61" borderId="31" xfId="0" applyFont="1" applyFill="1" applyBorder="1" applyAlignment="1">
      <alignment horizontal="left" wrapText="1"/>
    </xf>
    <xf numFmtId="191" fontId="10" fillId="61" borderId="0" xfId="0" applyNumberFormat="1" applyFont="1" applyFill="1" applyBorder="1" applyAlignment="1">
      <alignment wrapText="1"/>
    </xf>
    <xf numFmtId="187" fontId="10" fillId="61" borderId="35" xfId="87" applyNumberFormat="1" applyFont="1" applyFill="1" applyBorder="1" applyAlignment="1">
      <alignment wrapText="1"/>
    </xf>
    <xf numFmtId="189" fontId="10" fillId="61" borderId="0" xfId="0" applyNumberFormat="1" applyFont="1" applyFill="1" applyBorder="1" applyAlignment="1">
      <alignment wrapText="1"/>
    </xf>
    <xf numFmtId="0" fontId="9" fillId="61" borderId="32" xfId="0" applyFont="1" applyFill="1" applyBorder="1" applyAlignment="1">
      <alignment horizontal="left" wrapText="1"/>
    </xf>
    <xf numFmtId="186" fontId="9" fillId="61" borderId="27" xfId="0" applyNumberFormat="1" applyFont="1" applyFill="1" applyBorder="1" applyAlignment="1">
      <alignment wrapText="1"/>
    </xf>
    <xf numFmtId="190" fontId="14" fillId="61" borderId="27" xfId="0" applyNumberFormat="1" applyFont="1" applyFill="1" applyBorder="1" applyAlignment="1">
      <alignment wrapText="1"/>
    </xf>
    <xf numFmtId="189" fontId="9" fillId="61" borderId="27" xfId="0" applyNumberFormat="1" applyFont="1" applyFill="1" applyBorder="1" applyAlignment="1">
      <alignment wrapText="1"/>
    </xf>
    <xf numFmtId="177" fontId="9" fillId="61" borderId="0" xfId="0" applyNumberFormat="1" applyFont="1" applyFill="1" applyBorder="1" applyAlignment="1">
      <alignment wrapText="1"/>
    </xf>
    <xf numFmtId="183" fontId="9" fillId="61" borderId="35" xfId="0" applyNumberFormat="1" applyFont="1" applyFill="1" applyBorder="1" applyAlignment="1">
      <alignment wrapText="1"/>
    </xf>
    <xf numFmtId="188" fontId="10" fillId="61" borderId="0" xfId="79" applyNumberFormat="1" applyFont="1" applyFill="1" applyBorder="1" applyAlignment="1">
      <alignment wrapText="1"/>
    </xf>
    <xf numFmtId="183" fontId="10" fillId="61" borderId="35" xfId="0" applyNumberFormat="1" applyFont="1" applyFill="1" applyBorder="1" applyAlignment="1">
      <alignment wrapText="1"/>
    </xf>
    <xf numFmtId="0" fontId="10" fillId="61" borderId="33" xfId="0" applyFont="1" applyFill="1" applyBorder="1" applyAlignment="1">
      <alignment horizontal="left" wrapText="1"/>
    </xf>
    <xf numFmtId="188" fontId="10" fillId="61" borderId="29" xfId="79" applyNumberFormat="1" applyFont="1" applyFill="1" applyBorder="1" applyAlignment="1">
      <alignment wrapText="1"/>
    </xf>
    <xf numFmtId="189" fontId="10" fillId="61" borderId="29" xfId="0" applyNumberFormat="1" applyFont="1" applyFill="1" applyBorder="1" applyAlignment="1">
      <alignment wrapText="1"/>
    </xf>
    <xf numFmtId="183" fontId="10" fillId="61" borderId="36" xfId="0" applyNumberFormat="1" applyFont="1" applyFill="1" applyBorder="1" applyAlignment="1">
      <alignment wrapText="1"/>
    </xf>
    <xf numFmtId="177" fontId="12" fillId="61" borderId="0" xfId="0" applyNumberFormat="1" applyFont="1" applyFill="1" applyAlignment="1">
      <alignment/>
    </xf>
    <xf numFmtId="186" fontId="12" fillId="61" borderId="0" xfId="0" applyNumberFormat="1" applyFont="1" applyFill="1" applyAlignment="1">
      <alignment/>
    </xf>
    <xf numFmtId="177" fontId="0" fillId="61" borderId="0" xfId="0" applyNumberFormat="1" applyFill="1" applyAlignment="1">
      <alignment/>
    </xf>
    <xf numFmtId="180" fontId="13" fillId="61" borderId="29" xfId="0" applyNumberFormat="1" applyFont="1" applyFill="1" applyBorder="1" applyAlignment="1">
      <alignment wrapText="1"/>
    </xf>
    <xf numFmtId="49" fontId="13" fillId="61" borderId="29" xfId="0" applyNumberFormat="1" applyFont="1" applyFill="1" applyBorder="1" applyAlignment="1">
      <alignment horizontal="right" wrapText="1"/>
    </xf>
    <xf numFmtId="0" fontId="0" fillId="61" borderId="36" xfId="0" applyFill="1" applyBorder="1" applyAlignment="1">
      <alignment/>
    </xf>
    <xf numFmtId="0" fontId="0" fillId="61" borderId="0" xfId="0" applyFill="1" applyAlignment="1">
      <alignment horizontal="left"/>
    </xf>
    <xf numFmtId="0" fontId="77" fillId="64" borderId="32" xfId="0" applyFont="1" applyFill="1" applyBorder="1" applyAlignment="1">
      <alignment horizontal="left" vertical="center" wrapText="1"/>
    </xf>
    <xf numFmtId="0" fontId="76" fillId="64" borderId="27" xfId="0" applyFont="1" applyFill="1" applyBorder="1" applyAlignment="1">
      <alignment horizontal="center" vertical="center" wrapText="1"/>
    </xf>
    <xf numFmtId="0" fontId="76" fillId="64" borderId="32" xfId="0" applyFont="1" applyFill="1" applyBorder="1" applyAlignment="1">
      <alignment horizontal="left" vertical="center" wrapText="1"/>
    </xf>
    <xf numFmtId="15" fontId="77" fillId="64" borderId="27" xfId="0" applyNumberFormat="1" applyFont="1" applyFill="1" applyBorder="1" applyAlignment="1">
      <alignment horizontal="center" vertical="center" wrapText="1"/>
    </xf>
    <xf numFmtId="0" fontId="77" fillId="64" borderId="27" xfId="0" applyFont="1" applyFill="1" applyBorder="1" applyAlignment="1">
      <alignment horizontal="center" vertical="center" wrapText="1"/>
    </xf>
    <xf numFmtId="15" fontId="76" fillId="64" borderId="34" xfId="0" applyNumberFormat="1" applyFont="1" applyFill="1" applyBorder="1" applyAlignment="1">
      <alignment horizontal="center" vertical="center" wrapText="1"/>
    </xf>
    <xf numFmtId="187" fontId="9" fillId="61" borderId="35" xfId="0" applyNumberFormat="1" applyFont="1" applyFill="1" applyBorder="1" applyAlignment="1">
      <alignment wrapText="1"/>
    </xf>
    <xf numFmtId="187" fontId="9" fillId="61" borderId="34" xfId="87" applyNumberFormat="1" applyFont="1" applyFill="1" applyBorder="1" applyAlignment="1">
      <alignment wrapText="1"/>
    </xf>
    <xf numFmtId="187" fontId="10" fillId="61" borderId="35" xfId="0" applyNumberFormat="1" applyFont="1" applyFill="1" applyBorder="1" applyAlignment="1">
      <alignment wrapText="1"/>
    </xf>
    <xf numFmtId="0" fontId="10" fillId="61" borderId="0" xfId="0" applyFont="1" applyFill="1" applyBorder="1" applyAlignment="1">
      <alignment wrapText="1"/>
    </xf>
    <xf numFmtId="0" fontId="10" fillId="61" borderId="31" xfId="0" applyFont="1" applyFill="1" applyBorder="1" applyAlignment="1">
      <alignment horizontal="right" wrapText="1"/>
    </xf>
    <xf numFmtId="177" fontId="10" fillId="61" borderId="0" xfId="0" applyNumberFormat="1" applyFont="1" applyFill="1" applyBorder="1" applyAlignment="1">
      <alignment wrapText="1"/>
    </xf>
    <xf numFmtId="0" fontId="10" fillId="61" borderId="33" xfId="0" applyFont="1" applyFill="1" applyBorder="1" applyAlignment="1">
      <alignment horizontal="right" wrapText="1"/>
    </xf>
    <xf numFmtId="177" fontId="10" fillId="61" borderId="29" xfId="0" applyNumberFormat="1" applyFont="1" applyFill="1" applyBorder="1" applyAlignment="1">
      <alignment wrapText="1"/>
    </xf>
    <xf numFmtId="187" fontId="10" fillId="61" borderId="36" xfId="0" applyNumberFormat="1" applyFont="1" applyFill="1" applyBorder="1" applyAlignment="1">
      <alignment wrapText="1"/>
    </xf>
    <xf numFmtId="180" fontId="10" fillId="61" borderId="0" xfId="0" applyNumberFormat="1" applyFont="1" applyFill="1" applyBorder="1" applyAlignment="1">
      <alignment wrapText="1"/>
    </xf>
    <xf numFmtId="182" fontId="10" fillId="61" borderId="0" xfId="0" applyNumberFormat="1" applyFont="1" applyFill="1" applyBorder="1" applyAlignment="1">
      <alignment wrapText="1"/>
    </xf>
    <xf numFmtId="180" fontId="10" fillId="61" borderId="29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wrapText="1"/>
    </xf>
    <xf numFmtId="0" fontId="76" fillId="62" borderId="32" xfId="0" applyFont="1" applyFill="1" applyBorder="1" applyAlignment="1">
      <alignment horizontal="left" vertical="center" wrapText="1"/>
    </xf>
    <xf numFmtId="15" fontId="77" fillId="62" borderId="27" xfId="0" applyNumberFormat="1" applyFont="1" applyFill="1" applyBorder="1" applyAlignment="1">
      <alignment horizontal="center" vertical="center" wrapText="1"/>
    </xf>
    <xf numFmtId="0" fontId="77" fillId="62" borderId="27" xfId="0" applyFont="1" applyFill="1" applyBorder="1" applyAlignment="1">
      <alignment horizontal="center" vertical="center" wrapText="1"/>
    </xf>
    <xf numFmtId="0" fontId="76" fillId="62" borderId="27" xfId="0" applyFont="1" applyFill="1" applyBorder="1" applyAlignment="1">
      <alignment horizontal="center" vertical="center" wrapText="1"/>
    </xf>
    <xf numFmtId="15" fontId="76" fillId="62" borderId="34" xfId="0" applyNumberFormat="1" applyFont="1" applyFill="1" applyBorder="1" applyAlignment="1">
      <alignment horizontal="center" vertical="center" wrapText="1"/>
    </xf>
    <xf numFmtId="0" fontId="77" fillId="62" borderId="32" xfId="0" applyFont="1" applyFill="1" applyBorder="1" applyAlignment="1">
      <alignment horizontal="left" vertical="center" wrapText="1"/>
    </xf>
    <xf numFmtId="179" fontId="9" fillId="61" borderId="27" xfId="0" applyNumberFormat="1" applyFont="1" applyFill="1" applyBorder="1" applyAlignment="1">
      <alignment wrapText="1"/>
    </xf>
    <xf numFmtId="180" fontId="13" fillId="61" borderId="0" xfId="0" applyNumberFormat="1" applyFont="1" applyFill="1" applyBorder="1" applyAlignment="1">
      <alignment wrapText="1"/>
    </xf>
    <xf numFmtId="181" fontId="9" fillId="61" borderId="27" xfId="0" applyNumberFormat="1" applyFont="1" applyFill="1" applyBorder="1" applyAlignment="1">
      <alignment wrapText="1"/>
    </xf>
    <xf numFmtId="180" fontId="14" fillId="61" borderId="27" xfId="0" applyNumberFormat="1" applyFont="1" applyFill="1" applyBorder="1" applyAlignment="1">
      <alignment wrapText="1"/>
    </xf>
    <xf numFmtId="187" fontId="9" fillId="61" borderId="34" xfId="0" applyNumberFormat="1" applyFont="1" applyFill="1" applyBorder="1" applyAlignment="1">
      <alignment wrapText="1"/>
    </xf>
    <xf numFmtId="179" fontId="12" fillId="61" borderId="0" xfId="0" applyNumberFormat="1" applyFont="1" applyFill="1" applyAlignment="1">
      <alignment/>
    </xf>
    <xf numFmtId="0" fontId="76" fillId="65" borderId="32" xfId="0" applyFont="1" applyFill="1" applyBorder="1" applyAlignment="1">
      <alignment horizontal="left" vertical="center" wrapText="1"/>
    </xf>
    <xf numFmtId="15" fontId="77" fillId="65" borderId="27" xfId="0" applyNumberFormat="1" applyFont="1" applyFill="1" applyBorder="1" applyAlignment="1">
      <alignment horizontal="center" vertical="center" wrapText="1"/>
    </xf>
    <xf numFmtId="0" fontId="77" fillId="65" borderId="27" xfId="0" applyFont="1" applyFill="1" applyBorder="1" applyAlignment="1">
      <alignment horizontal="center" vertical="center" wrapText="1"/>
    </xf>
    <xf numFmtId="0" fontId="76" fillId="65" borderId="27" xfId="0" applyFont="1" applyFill="1" applyBorder="1" applyAlignment="1">
      <alignment horizontal="center" vertical="center" wrapText="1"/>
    </xf>
    <xf numFmtId="15" fontId="76" fillId="65" borderId="34" xfId="0" applyNumberFormat="1" applyFont="1" applyFill="1" applyBorder="1" applyAlignment="1">
      <alignment horizontal="center" vertical="center" wrapText="1"/>
    </xf>
    <xf numFmtId="0" fontId="77" fillId="65" borderId="32" xfId="0" applyFont="1" applyFill="1" applyBorder="1" applyAlignment="1">
      <alignment horizontal="left" vertical="center" wrapText="1"/>
    </xf>
    <xf numFmtId="0" fontId="10" fillId="61" borderId="29" xfId="0" applyFont="1" applyFill="1" applyBorder="1" applyAlignment="1">
      <alignment wrapText="1"/>
    </xf>
    <xf numFmtId="192" fontId="10" fillId="61" borderId="29" xfId="0" applyNumberFormat="1" applyFont="1" applyFill="1" applyBorder="1" applyAlignment="1">
      <alignment wrapText="1"/>
    </xf>
    <xf numFmtId="187" fontId="10" fillId="61" borderId="36" xfId="87" applyNumberFormat="1" applyFont="1" applyFill="1" applyBorder="1" applyAlignment="1">
      <alignment wrapText="1"/>
    </xf>
    <xf numFmtId="0" fontId="76" fillId="66" borderId="32" xfId="0" applyFont="1" applyFill="1" applyBorder="1" applyAlignment="1">
      <alignment horizontal="left" vertical="center" wrapText="1"/>
    </xf>
    <xf numFmtId="15" fontId="77" fillId="66" borderId="27" xfId="0" applyNumberFormat="1" applyFont="1" applyFill="1" applyBorder="1" applyAlignment="1">
      <alignment horizontal="center" vertical="center" wrapText="1"/>
    </xf>
    <xf numFmtId="0" fontId="77" fillId="66" borderId="27" xfId="0" applyFont="1" applyFill="1" applyBorder="1" applyAlignment="1">
      <alignment horizontal="center" vertical="center" wrapText="1"/>
    </xf>
    <xf numFmtId="0" fontId="76" fillId="66" borderId="27" xfId="0" applyFont="1" applyFill="1" applyBorder="1" applyAlignment="1">
      <alignment horizontal="center" vertical="center" wrapText="1"/>
    </xf>
    <xf numFmtId="15" fontId="76" fillId="66" borderId="34" xfId="0" applyNumberFormat="1" applyFont="1" applyFill="1" applyBorder="1" applyAlignment="1">
      <alignment horizontal="center" vertical="center" wrapText="1"/>
    </xf>
    <xf numFmtId="0" fontId="77" fillId="66" borderId="32" xfId="0" applyFont="1" applyFill="1" applyBorder="1" applyAlignment="1">
      <alignment horizontal="left" vertical="center" wrapText="1"/>
    </xf>
    <xf numFmtId="184" fontId="1" fillId="61" borderId="0" xfId="83" applyNumberFormat="1" applyFont="1" applyFill="1" applyBorder="1" applyProtection="1">
      <alignment/>
      <protection locked="0"/>
    </xf>
    <xf numFmtId="184" fontId="5" fillId="61" borderId="0" xfId="83" applyNumberFormat="1" applyFont="1" applyFill="1" applyBorder="1" applyProtection="1">
      <alignment/>
      <protection locked="0"/>
    </xf>
    <xf numFmtId="184" fontId="3" fillId="61" borderId="0" xfId="83" applyNumberFormat="1" applyFont="1" applyFill="1" applyProtection="1">
      <alignment/>
      <protection hidden="1"/>
    </xf>
    <xf numFmtId="184" fontId="6" fillId="61" borderId="27" xfId="83" applyNumberFormat="1" applyFont="1" applyFill="1" applyBorder="1" applyProtection="1">
      <alignment/>
      <protection locked="0"/>
    </xf>
    <xf numFmtId="184" fontId="6" fillId="61" borderId="0" xfId="83" applyNumberFormat="1" applyFont="1" applyFill="1" applyBorder="1" applyProtection="1">
      <alignment/>
      <protection locked="0"/>
    </xf>
    <xf numFmtId="184" fontId="3" fillId="61" borderId="0" xfId="83" applyNumberFormat="1" applyFont="1" applyFill="1" applyAlignment="1" applyProtection="1">
      <alignment horizontal="right"/>
      <protection hidden="1"/>
    </xf>
    <xf numFmtId="184" fontId="4" fillId="61" borderId="0" xfId="83" applyNumberFormat="1" applyFont="1" applyFill="1" applyAlignment="1" applyProtection="1">
      <alignment horizontal="right"/>
      <protection hidden="1"/>
    </xf>
    <xf numFmtId="184" fontId="1" fillId="61" borderId="29" xfId="83" applyNumberFormat="1" applyFont="1" applyFill="1" applyBorder="1" applyProtection="1">
      <alignment/>
      <protection locked="0"/>
    </xf>
    <xf numFmtId="186" fontId="2" fillId="60" borderId="27" xfId="83" applyNumberFormat="1" applyFont="1" applyFill="1" applyBorder="1" applyAlignment="1" applyProtection="1">
      <alignment vertical="center"/>
      <protection hidden="1"/>
    </xf>
    <xf numFmtId="186" fontId="3" fillId="61" borderId="0" xfId="83" applyNumberFormat="1" applyFont="1" applyFill="1" applyBorder="1" applyAlignment="1" applyProtection="1">
      <alignment vertical="center"/>
      <protection hidden="1"/>
    </xf>
    <xf numFmtId="186" fontId="45" fillId="61" borderId="0" xfId="83" applyNumberFormat="1" applyFont="1" applyFill="1" applyBorder="1" applyAlignment="1" applyProtection="1">
      <alignment vertical="center"/>
      <protection hidden="1"/>
    </xf>
    <xf numFmtId="186" fontId="2" fillId="15" borderId="37" xfId="83" applyNumberFormat="1" applyFont="1" applyFill="1" applyBorder="1" applyAlignment="1" applyProtection="1">
      <alignment horizontal="right" vertical="center"/>
      <protection hidden="1"/>
    </xf>
    <xf numFmtId="186" fontId="3" fillId="61" borderId="38" xfId="83" applyNumberFormat="1" applyFont="1" applyFill="1" applyBorder="1" applyAlignment="1" applyProtection="1">
      <alignment vertical="center"/>
      <protection hidden="1"/>
    </xf>
    <xf numFmtId="186" fontId="45" fillId="61" borderId="29" xfId="83" applyNumberFormat="1" applyFont="1" applyFill="1" applyBorder="1" applyAlignment="1" applyProtection="1">
      <alignment vertical="center"/>
      <protection hidden="1"/>
    </xf>
    <xf numFmtId="186" fontId="45" fillId="61" borderId="39" xfId="83" applyNumberFormat="1" applyFont="1" applyFill="1" applyBorder="1" applyAlignment="1" applyProtection="1">
      <alignment vertical="center"/>
      <protection hidden="1"/>
    </xf>
    <xf numFmtId="186" fontId="2" fillId="61" borderId="38" xfId="83" applyNumberFormat="1" applyFont="1" applyFill="1" applyBorder="1" applyAlignment="1" applyProtection="1">
      <alignment vertical="center"/>
      <protection hidden="1"/>
    </xf>
    <xf numFmtId="186" fontId="6" fillId="15" borderId="27" xfId="0" applyNumberFormat="1" applyFont="1" applyFill="1" applyBorder="1" applyAlignment="1">
      <alignment horizontal="right" vertical="center" wrapText="1"/>
    </xf>
    <xf numFmtId="176" fontId="7" fillId="62" borderId="27" xfId="83" applyNumberFormat="1" applyFont="1" applyFill="1" applyBorder="1" applyAlignment="1" applyProtection="1" quotePrefix="1">
      <alignment horizontal="center" vertical="center" wrapText="1"/>
      <protection/>
    </xf>
    <xf numFmtId="186" fontId="1" fillId="61" borderId="0" xfId="0" applyNumberFormat="1" applyFont="1" applyFill="1" applyAlignment="1">
      <alignment/>
    </xf>
    <xf numFmtId="186" fontId="3" fillId="54" borderId="27" xfId="83" applyNumberFormat="1" applyFont="1" applyFill="1" applyBorder="1" applyAlignment="1" applyProtection="1">
      <alignment horizontal="center" vertical="center"/>
      <protection hidden="1"/>
    </xf>
    <xf numFmtId="186" fontId="2" fillId="61" borderId="0" xfId="83" applyNumberFormat="1" applyFont="1" applyFill="1" applyBorder="1" applyAlignment="1" applyProtection="1">
      <alignment vertical="center"/>
      <protection hidden="1"/>
    </xf>
    <xf numFmtId="189" fontId="13" fillId="61" borderId="0" xfId="0" applyNumberFormat="1" applyFont="1" applyFill="1" applyBorder="1" applyAlignment="1">
      <alignment wrapText="1"/>
    </xf>
    <xf numFmtId="183" fontId="13" fillId="61" borderId="35" xfId="0" applyNumberFormat="1" applyFont="1" applyFill="1" applyBorder="1" applyAlignment="1">
      <alignment wrapText="1"/>
    </xf>
    <xf numFmtId="189" fontId="13" fillId="61" borderId="29" xfId="0" applyNumberFormat="1" applyFont="1" applyFill="1" applyBorder="1" applyAlignment="1">
      <alignment wrapText="1"/>
    </xf>
    <xf numFmtId="183" fontId="10" fillId="61" borderId="0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vertical="center" wrapText="1"/>
    </xf>
    <xf numFmtId="37" fontId="3" fillId="61" borderId="27" xfId="83" applyFont="1" applyFill="1" applyBorder="1" applyAlignment="1" applyProtection="1">
      <alignment horizontal="left" vertical="center"/>
      <protection hidden="1"/>
    </xf>
    <xf numFmtId="37" fontId="3" fillId="61" borderId="27" xfId="83" applyFont="1" applyFill="1" applyBorder="1" applyAlignment="1" applyProtection="1">
      <alignment horizontal="left" vertical="center" wrapText="1"/>
      <protection hidden="1"/>
    </xf>
    <xf numFmtId="186" fontId="45" fillId="61" borderId="27" xfId="83" applyNumberFormat="1" applyFont="1" applyFill="1" applyBorder="1" applyAlignment="1" applyProtection="1">
      <alignment vertical="center"/>
      <protection hidden="1"/>
    </xf>
    <xf numFmtId="184" fontId="5" fillId="61" borderId="0" xfId="83" applyNumberFormat="1" applyFont="1" applyFill="1" applyProtection="1">
      <alignment/>
      <protection locked="0"/>
    </xf>
    <xf numFmtId="193" fontId="1" fillId="61" borderId="0" xfId="83" applyNumberFormat="1" applyFill="1" applyProtection="1">
      <alignment/>
      <protection locked="0"/>
    </xf>
    <xf numFmtId="193" fontId="1" fillId="61" borderId="29" xfId="83" applyNumberFormat="1" applyFill="1" applyBorder="1" applyProtection="1">
      <alignment/>
      <protection locked="0"/>
    </xf>
    <xf numFmtId="14" fontId="75" fillId="62" borderId="27" xfId="83" applyNumberFormat="1" applyFont="1" applyFill="1" applyBorder="1" applyAlignment="1" applyProtection="1" quotePrefix="1">
      <alignment horizontal="right" vertical="center" wrapText="1"/>
      <protection/>
    </xf>
    <xf numFmtId="14" fontId="6" fillId="67" borderId="27" xfId="83" applyNumberFormat="1" applyFont="1" applyFill="1" applyBorder="1" applyAlignment="1" applyProtection="1" quotePrefix="1">
      <alignment horizontal="right" vertical="center" wrapText="1"/>
      <protection/>
    </xf>
    <xf numFmtId="186" fontId="45" fillId="61" borderId="0" xfId="83" applyNumberFormat="1" applyFont="1" applyFill="1" applyAlignment="1" applyProtection="1">
      <alignment horizontal="right" vertical="center"/>
      <protection hidden="1"/>
    </xf>
    <xf numFmtId="186" fontId="45" fillId="61" borderId="0" xfId="83" applyNumberFormat="1" applyFont="1" applyFill="1" applyAlignment="1" applyProtection="1">
      <alignment vertical="center"/>
      <protection hidden="1"/>
    </xf>
    <xf numFmtId="14" fontId="75" fillId="63" borderId="27" xfId="83" applyNumberFormat="1" applyFont="1" applyFill="1" applyBorder="1" applyAlignment="1" applyProtection="1" quotePrefix="1">
      <alignment horizontal="right" vertical="center" wrapText="1"/>
      <protection/>
    </xf>
    <xf numFmtId="177" fontId="10" fillId="61" borderId="0" xfId="0" applyNumberFormat="1" applyFont="1" applyFill="1" applyAlignment="1">
      <alignment wrapText="1"/>
    </xf>
    <xf numFmtId="186" fontId="9" fillId="61" borderId="0" xfId="0" applyNumberFormat="1" applyFont="1" applyFill="1" applyAlignment="1">
      <alignment wrapText="1"/>
    </xf>
    <xf numFmtId="178" fontId="10" fillId="61" borderId="0" xfId="0" applyNumberFormat="1" applyFont="1" applyFill="1" applyAlignment="1">
      <alignment wrapText="1"/>
    </xf>
    <xf numFmtId="179" fontId="10" fillId="61" borderId="0" xfId="0" applyNumberFormat="1" applyFont="1" applyFill="1" applyAlignment="1">
      <alignment wrapText="1"/>
    </xf>
    <xf numFmtId="181" fontId="9" fillId="61" borderId="0" xfId="0" applyNumberFormat="1" applyFont="1" applyFill="1" applyAlignment="1">
      <alignment wrapText="1"/>
    </xf>
    <xf numFmtId="181" fontId="10" fillId="61" borderId="0" xfId="0" applyNumberFormat="1" applyFont="1" applyFill="1" applyAlignment="1">
      <alignment wrapText="1"/>
    </xf>
    <xf numFmtId="14" fontId="75" fillId="64" borderId="27" xfId="83" applyNumberFormat="1" applyFont="1" applyFill="1" applyBorder="1" applyAlignment="1" applyProtection="1" quotePrefix="1">
      <alignment horizontal="right" vertical="center" wrapText="1"/>
      <protection/>
    </xf>
    <xf numFmtId="0" fontId="10" fillId="61" borderId="0" xfId="0" applyFont="1" applyFill="1" applyAlignment="1">
      <alignment wrapText="1"/>
    </xf>
    <xf numFmtId="14" fontId="75" fillId="65" borderId="27" xfId="83" applyNumberFormat="1" applyFont="1" applyFill="1" applyBorder="1" applyAlignment="1" applyProtection="1" quotePrefix="1">
      <alignment horizontal="right" vertical="center" wrapText="1"/>
      <protection/>
    </xf>
    <xf numFmtId="14" fontId="75" fillId="66" borderId="27" xfId="83" applyNumberFormat="1" applyFont="1" applyFill="1" applyBorder="1" applyAlignment="1" applyProtection="1" quotePrefix="1">
      <alignment horizontal="right" vertical="center" wrapText="1"/>
      <protection/>
    </xf>
    <xf numFmtId="190" fontId="9" fillId="61" borderId="34" xfId="0" applyNumberFormat="1" applyFont="1" applyFill="1" applyBorder="1" applyAlignment="1">
      <alignment wrapText="1"/>
    </xf>
    <xf numFmtId="184" fontId="1" fillId="61" borderId="0" xfId="83" applyNumberFormat="1" applyFill="1" applyProtection="1">
      <alignment/>
      <protection locked="0"/>
    </xf>
    <xf numFmtId="189" fontId="9" fillId="61" borderId="0" xfId="0" applyNumberFormat="1" applyFont="1" applyFill="1" applyAlignment="1">
      <alignment wrapText="1"/>
    </xf>
    <xf numFmtId="191" fontId="10" fillId="61" borderId="0" xfId="0" applyNumberFormat="1" applyFont="1" applyFill="1" applyAlignment="1">
      <alignment wrapText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140625" style="10" customWidth="1"/>
    <col min="2" max="3" width="10.28125" style="10" bestFit="1" customWidth="1"/>
    <col min="4" max="16384" width="9.140625" style="11" customWidth="1"/>
  </cols>
  <sheetData>
    <row r="3" ht="25.5" customHeight="1"/>
    <row r="4" spans="1:3" ht="12.75">
      <c r="A4" s="22" t="s">
        <v>1</v>
      </c>
      <c r="B4" s="142"/>
      <c r="C4" s="142"/>
    </row>
    <row r="5" spans="1:3" ht="12.75">
      <c r="A5" s="1" t="s">
        <v>93</v>
      </c>
      <c r="B5" s="158">
        <v>44286</v>
      </c>
      <c r="C5" s="158">
        <v>44651</v>
      </c>
    </row>
    <row r="6" spans="1:3" ht="12.75">
      <c r="A6" s="12" t="s">
        <v>2</v>
      </c>
      <c r="B6" s="125">
        <v>2271.8</v>
      </c>
      <c r="C6" s="173">
        <v>5312</v>
      </c>
    </row>
    <row r="7" spans="1:3" ht="12" customHeight="1">
      <c r="A7" s="12" t="s">
        <v>3</v>
      </c>
      <c r="B7" s="125">
        <v>0</v>
      </c>
      <c r="C7" s="173">
        <v>0</v>
      </c>
    </row>
    <row r="8" spans="1:3" ht="12.75">
      <c r="A8" s="12" t="s">
        <v>4</v>
      </c>
      <c r="B8" s="125">
        <v>100.7</v>
      </c>
      <c r="C8" s="173">
        <v>100.7</v>
      </c>
    </row>
    <row r="9" spans="1:3" ht="12.75">
      <c r="A9" s="13" t="s">
        <v>85</v>
      </c>
      <c r="B9" s="126">
        <v>0</v>
      </c>
      <c r="C9" s="154">
        <v>0</v>
      </c>
    </row>
    <row r="10" spans="1:3" ht="12.75">
      <c r="A10" s="13"/>
      <c r="B10" s="127"/>
      <c r="C10" s="127"/>
    </row>
    <row r="11" spans="1:3" ht="12.75">
      <c r="A11" s="12" t="s">
        <v>84</v>
      </c>
      <c r="B11" s="125">
        <v>-1209.7</v>
      </c>
      <c r="C11" s="173">
        <v>-4307.8</v>
      </c>
    </row>
    <row r="12" spans="1:3" ht="12.75">
      <c r="A12" s="12" t="s">
        <v>5</v>
      </c>
      <c r="B12" s="125">
        <v>-646.9</v>
      </c>
      <c r="C12" s="173">
        <v>-573.3</v>
      </c>
    </row>
    <row r="13" spans="1:3" ht="12.75">
      <c r="A13" s="12" t="s">
        <v>6</v>
      </c>
      <c r="B13" s="125">
        <v>-150.1</v>
      </c>
      <c r="C13" s="173">
        <v>-154.5</v>
      </c>
    </row>
    <row r="14" spans="1:3" ht="12.75">
      <c r="A14" s="12" t="s">
        <v>7</v>
      </c>
      <c r="B14" s="125">
        <v>-138.9</v>
      </c>
      <c r="C14" s="173">
        <v>-153.9</v>
      </c>
    </row>
    <row r="15" spans="1:3" ht="12.75">
      <c r="A15" s="12" t="s">
        <v>8</v>
      </c>
      <c r="B15" s="125">
        <v>-17.1</v>
      </c>
      <c r="C15" s="173">
        <v>-17.2</v>
      </c>
    </row>
    <row r="16" spans="1:3" ht="12.75">
      <c r="A16" s="12" t="s">
        <v>9</v>
      </c>
      <c r="B16" s="125">
        <v>13.3</v>
      </c>
      <c r="C16" s="173">
        <v>14.1</v>
      </c>
    </row>
    <row r="17" spans="1:3" ht="12.75">
      <c r="A17" s="12"/>
      <c r="B17" s="127"/>
      <c r="C17" s="127"/>
    </row>
    <row r="18" spans="1:3" ht="12.75">
      <c r="A18" s="14" t="s">
        <v>10</v>
      </c>
      <c r="B18" s="128">
        <f>SUM(B6:B16)</f>
        <v>223.09999999999997</v>
      </c>
      <c r="C18" s="128">
        <f>SUM(C6:C16)</f>
        <v>220.09999999999968</v>
      </c>
    </row>
    <row r="19" spans="1:3" ht="12.75">
      <c r="A19" s="12"/>
      <c r="B19" s="129"/>
      <c r="C19" s="129"/>
    </row>
    <row r="20" spans="1:3" ht="12.75">
      <c r="A20" s="12" t="s">
        <v>11</v>
      </c>
      <c r="B20" s="130">
        <v>3.2</v>
      </c>
      <c r="C20" s="130">
        <v>2.9</v>
      </c>
    </row>
    <row r="21" spans="1:3" ht="12.75">
      <c r="A21" s="12" t="s">
        <v>12</v>
      </c>
      <c r="B21" s="130">
        <v>21</v>
      </c>
      <c r="C21" s="130">
        <v>10.6</v>
      </c>
    </row>
    <row r="22" spans="1:3" ht="12.75">
      <c r="A22" s="12" t="s">
        <v>13</v>
      </c>
      <c r="B22" s="130">
        <v>-53</v>
      </c>
      <c r="C22" s="130">
        <v>-43</v>
      </c>
    </row>
    <row r="23" spans="1:3" ht="12.75">
      <c r="A23" s="13" t="s">
        <v>85</v>
      </c>
      <c r="B23" s="154">
        <v>0</v>
      </c>
      <c r="C23" s="154">
        <v>0</v>
      </c>
    </row>
    <row r="24" spans="1:3" ht="12.75">
      <c r="A24" s="12"/>
      <c r="B24" s="130"/>
      <c r="C24" s="130"/>
    </row>
    <row r="25" spans="1:3" ht="12.75">
      <c r="A25" s="15" t="s">
        <v>90</v>
      </c>
      <c r="B25" s="130">
        <v>0</v>
      </c>
      <c r="C25" s="130">
        <v>0</v>
      </c>
    </row>
    <row r="26" spans="1:3" ht="12.75">
      <c r="A26" s="12"/>
      <c r="B26" s="127"/>
      <c r="C26" s="127"/>
    </row>
    <row r="27" spans="1:3" ht="12.75">
      <c r="A27" s="14" t="s">
        <v>14</v>
      </c>
      <c r="B27" s="128">
        <f>SUM(B18:B25)</f>
        <v>194.29999999999995</v>
      </c>
      <c r="C27" s="128">
        <f>SUM(C18:C25)</f>
        <v>190.59999999999968</v>
      </c>
    </row>
    <row r="28" spans="1:3" ht="12.75">
      <c r="A28" s="16"/>
      <c r="B28" s="129"/>
      <c r="C28" s="129"/>
    </row>
    <row r="29" spans="1:3" ht="12.75">
      <c r="A29" s="12" t="s">
        <v>15</v>
      </c>
      <c r="B29" s="130">
        <v>-54</v>
      </c>
      <c r="C29" s="130">
        <v>-52.8</v>
      </c>
    </row>
    <row r="30" spans="1:3" ht="12.75">
      <c r="A30" s="13" t="s">
        <v>85</v>
      </c>
      <c r="B30" s="131">
        <v>0</v>
      </c>
      <c r="C30" s="131">
        <v>0</v>
      </c>
    </row>
    <row r="31" spans="1:3" ht="12.75">
      <c r="A31" s="13"/>
      <c r="B31" s="125"/>
      <c r="C31" s="125"/>
    </row>
    <row r="32" spans="1:3" ht="12.75">
      <c r="A32" s="14" t="s">
        <v>16</v>
      </c>
      <c r="B32" s="128">
        <f>SUM(B27:B29)</f>
        <v>140.29999999999995</v>
      </c>
      <c r="C32" s="128">
        <f>SUM(C27:C29)</f>
        <v>137.79999999999967</v>
      </c>
    </row>
    <row r="33" spans="1:3" ht="12.75">
      <c r="A33" s="12"/>
      <c r="B33" s="125"/>
      <c r="C33" s="125"/>
    </row>
    <row r="34" spans="1:3" ht="12.75">
      <c r="A34" s="12" t="s">
        <v>17</v>
      </c>
      <c r="B34" s="130">
        <v>132.2</v>
      </c>
      <c r="C34" s="130">
        <v>126.5</v>
      </c>
    </row>
    <row r="35" spans="1:3" ht="12.75">
      <c r="A35" s="12" t="s">
        <v>18</v>
      </c>
      <c r="B35" s="130">
        <v>8.1</v>
      </c>
      <c r="C35" s="130">
        <v>11.3</v>
      </c>
    </row>
    <row r="36" spans="1:3" ht="12.75">
      <c r="A36" s="17" t="s">
        <v>19</v>
      </c>
      <c r="B36" s="132"/>
      <c r="C36" s="132"/>
    </row>
    <row r="37" spans="1:3" ht="12.75">
      <c r="A37" s="15" t="s">
        <v>86</v>
      </c>
      <c r="B37" s="155">
        <v>0.091</v>
      </c>
      <c r="C37" s="155">
        <v>0.087</v>
      </c>
    </row>
    <row r="38" spans="1:3" ht="13.5" thickBot="1">
      <c r="A38" s="21" t="s">
        <v>87</v>
      </c>
      <c r="B38" s="156">
        <v>0.091</v>
      </c>
      <c r="C38" s="156">
        <v>0.087</v>
      </c>
    </row>
    <row r="39" spans="1:3" ht="12.75">
      <c r="A39" s="18"/>
      <c r="B39" s="19"/>
      <c r="C39" s="19"/>
    </row>
    <row r="40" ht="12.75">
      <c r="A40" s="20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B19:C19 B27:C28 B31:C32 C2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10" bestFit="1" customWidth="1"/>
    <col min="2" max="3" width="15.57421875" style="27" customWidth="1"/>
    <col min="4" max="16384" width="9.140625" style="10" customWidth="1"/>
  </cols>
  <sheetData>
    <row r="5" spans="1:3" ht="14.25" customHeight="1">
      <c r="A5" s="22" t="s">
        <v>92</v>
      </c>
      <c r="B5" s="157">
        <v>44561</v>
      </c>
      <c r="C5" s="157">
        <v>44651</v>
      </c>
    </row>
    <row r="6" spans="1:3" ht="12.75">
      <c r="A6" s="2" t="s">
        <v>20</v>
      </c>
      <c r="B6" s="9"/>
      <c r="C6" s="9"/>
    </row>
    <row r="7" spans="1:3" ht="12.75">
      <c r="A7" s="23" t="s">
        <v>21</v>
      </c>
      <c r="B7" s="24"/>
      <c r="C7" s="24"/>
    </row>
    <row r="8" spans="1:3" ht="13.5">
      <c r="A8" s="25" t="s">
        <v>22</v>
      </c>
      <c r="B8" s="159">
        <v>1941</v>
      </c>
      <c r="C8" s="159">
        <v>1902.9</v>
      </c>
    </row>
    <row r="9" spans="1:3" ht="13.5">
      <c r="A9" s="26" t="s">
        <v>99</v>
      </c>
      <c r="B9" s="159">
        <v>101.6</v>
      </c>
      <c r="C9" s="159">
        <v>81.9</v>
      </c>
    </row>
    <row r="10" spans="1:3" ht="13.5">
      <c r="A10" s="25" t="s">
        <v>23</v>
      </c>
      <c r="B10" s="159">
        <v>4126.7</v>
      </c>
      <c r="C10" s="159">
        <v>4204.5</v>
      </c>
    </row>
    <row r="11" spans="1:3" ht="13.5">
      <c r="A11" s="25" t="s">
        <v>24</v>
      </c>
      <c r="B11" s="159">
        <v>842.9</v>
      </c>
      <c r="C11" s="159">
        <v>842.9</v>
      </c>
    </row>
    <row r="12" spans="1:3" ht="13.5">
      <c r="A12" s="25" t="s">
        <v>25</v>
      </c>
      <c r="B12" s="159">
        <v>198.5</v>
      </c>
      <c r="C12" s="159">
        <v>199.3</v>
      </c>
    </row>
    <row r="13" spans="1:3" ht="13.5">
      <c r="A13" s="25" t="s">
        <v>26</v>
      </c>
      <c r="B13" s="159">
        <v>142.7</v>
      </c>
      <c r="C13" s="159">
        <v>140.7</v>
      </c>
    </row>
    <row r="14" spans="1:3" ht="13.5">
      <c r="A14" s="25" t="s">
        <v>27</v>
      </c>
      <c r="B14" s="159">
        <v>229.4</v>
      </c>
      <c r="C14" s="159">
        <v>223</v>
      </c>
    </row>
    <row r="15" spans="1:3" ht="13.5">
      <c r="A15" s="25" t="s">
        <v>28</v>
      </c>
      <c r="B15" s="159">
        <v>6.9</v>
      </c>
      <c r="C15" s="159">
        <v>1.6</v>
      </c>
    </row>
    <row r="16" spans="1:8" ht="12.75">
      <c r="A16" s="6"/>
      <c r="B16" s="133">
        <f>SUM(B8:B15)</f>
        <v>7589.699999999998</v>
      </c>
      <c r="C16" s="133">
        <f>SUM(C8:C15)</f>
        <v>7596.8</v>
      </c>
      <c r="H16" s="10" t="s">
        <v>78</v>
      </c>
    </row>
    <row r="17" spans="1:3" ht="12.75">
      <c r="A17" s="23" t="s">
        <v>29</v>
      </c>
      <c r="B17" s="134"/>
      <c r="C17" s="134"/>
    </row>
    <row r="18" spans="1:3" ht="13.5">
      <c r="A18" s="25" t="s">
        <v>30</v>
      </c>
      <c r="B18" s="160">
        <v>368</v>
      </c>
      <c r="C18" s="160">
        <v>364.7</v>
      </c>
    </row>
    <row r="19" spans="1:3" ht="13.5">
      <c r="A19" s="25" t="s">
        <v>31</v>
      </c>
      <c r="B19" s="160">
        <v>2918</v>
      </c>
      <c r="C19" s="160">
        <v>3513.3</v>
      </c>
    </row>
    <row r="20" spans="1:3" ht="13.5">
      <c r="A20" s="25" t="s">
        <v>26</v>
      </c>
      <c r="B20" s="160">
        <v>29.3</v>
      </c>
      <c r="C20" s="160">
        <v>28.8</v>
      </c>
    </row>
    <row r="21" spans="1:3" ht="13.5">
      <c r="A21" s="25" t="s">
        <v>28</v>
      </c>
      <c r="B21" s="160">
        <v>21.2</v>
      </c>
      <c r="C21" s="160">
        <v>20</v>
      </c>
    </row>
    <row r="22" spans="1:3" ht="13.5">
      <c r="A22" s="26" t="s">
        <v>88</v>
      </c>
      <c r="B22" s="160">
        <v>422.3</v>
      </c>
      <c r="C22" s="160">
        <v>537.4</v>
      </c>
    </row>
    <row r="23" spans="1:3" ht="13.5">
      <c r="A23" s="25" t="s">
        <v>32</v>
      </c>
      <c r="B23" s="160">
        <v>1797.4</v>
      </c>
      <c r="C23" s="160">
        <v>2205.9</v>
      </c>
    </row>
    <row r="24" spans="1:3" ht="13.5">
      <c r="A24" s="25" t="s">
        <v>33</v>
      </c>
      <c r="B24" s="160">
        <v>885.6</v>
      </c>
      <c r="C24" s="160">
        <v>790.7</v>
      </c>
    </row>
    <row r="25" spans="1:3" ht="12.75">
      <c r="A25" s="6"/>
      <c r="B25" s="133">
        <f>SUM(B18:B24)</f>
        <v>6441.800000000001</v>
      </c>
      <c r="C25" s="133">
        <f>SUM(C18:C24)</f>
        <v>7460.8</v>
      </c>
    </row>
    <row r="26" spans="1:3" ht="13.5">
      <c r="A26" s="151" t="s">
        <v>95</v>
      </c>
      <c r="B26" s="135">
        <v>0</v>
      </c>
      <c r="C26" s="135">
        <v>0</v>
      </c>
    </row>
    <row r="27" spans="1:3" ht="13.5" thickBot="1">
      <c r="A27" s="5" t="s">
        <v>34</v>
      </c>
      <c r="B27" s="136">
        <f>+B16+B25+B26</f>
        <v>14031.5</v>
      </c>
      <c r="C27" s="136">
        <f>+C16+C25+C26</f>
        <v>15057.6</v>
      </c>
    </row>
    <row r="28" spans="2:3" ht="12.75">
      <c r="B28" s="143"/>
      <c r="C28" s="143"/>
    </row>
    <row r="29" spans="2:3" ht="12.75">
      <c r="B29" s="143"/>
      <c r="C29" s="143"/>
    </row>
    <row r="30" spans="1:3" ht="12.75">
      <c r="A30" s="3" t="s">
        <v>35</v>
      </c>
      <c r="B30" s="144"/>
      <c r="C30" s="144"/>
    </row>
    <row r="31" spans="1:3" ht="12.75">
      <c r="A31" s="28" t="s">
        <v>36</v>
      </c>
      <c r="B31" s="137"/>
      <c r="C31" s="137"/>
    </row>
    <row r="32" spans="1:3" ht="13.5">
      <c r="A32" s="29" t="s">
        <v>37</v>
      </c>
      <c r="B32" s="160">
        <v>1459.6</v>
      </c>
      <c r="C32" s="160">
        <v>1457.7</v>
      </c>
    </row>
    <row r="33" spans="1:3" ht="13.5">
      <c r="A33" s="29" t="s">
        <v>38</v>
      </c>
      <c r="B33" s="159">
        <v>1407.1</v>
      </c>
      <c r="C33" s="159">
        <v>1792.3</v>
      </c>
    </row>
    <row r="34" spans="1:3" ht="13.5">
      <c r="A34" s="29" t="s">
        <v>39</v>
      </c>
      <c r="B34" s="138">
        <v>333.5</v>
      </c>
      <c r="C34" s="138">
        <v>126.5</v>
      </c>
    </row>
    <row r="35" spans="1:3" ht="12.75">
      <c r="A35" s="7" t="s">
        <v>35</v>
      </c>
      <c r="B35" s="133">
        <f>SUM(B32:B34)</f>
        <v>3200.2</v>
      </c>
      <c r="C35" s="133">
        <f>SUM(C32:C34)</f>
        <v>3376.5</v>
      </c>
    </row>
    <row r="36" spans="1:3" ht="13.5">
      <c r="A36" s="30" t="s">
        <v>18</v>
      </c>
      <c r="B36" s="139">
        <v>216.6</v>
      </c>
      <c r="C36" s="139">
        <v>224.8</v>
      </c>
    </row>
    <row r="37" spans="1:3" ht="12.75">
      <c r="A37" s="7" t="s">
        <v>40</v>
      </c>
      <c r="B37" s="133">
        <f>SUM(B35:B36)</f>
        <v>3416.7999999999997</v>
      </c>
      <c r="C37" s="133">
        <f>SUM(C35:C36)</f>
        <v>3601.3</v>
      </c>
    </row>
    <row r="38" spans="1:3" ht="12.75">
      <c r="A38" s="28"/>
      <c r="B38" s="140"/>
      <c r="C38" s="140"/>
    </row>
    <row r="39" spans="1:3" ht="12.75">
      <c r="A39" s="3" t="s">
        <v>42</v>
      </c>
      <c r="B39" s="144"/>
      <c r="C39" s="144"/>
    </row>
    <row r="40" spans="1:3" ht="12.75">
      <c r="A40" s="28"/>
      <c r="B40" s="145"/>
      <c r="C40" s="145"/>
    </row>
    <row r="41" spans="1:3" ht="12.75">
      <c r="A41" s="28" t="s">
        <v>41</v>
      </c>
      <c r="B41" s="134"/>
      <c r="C41" s="134"/>
    </row>
    <row r="42" spans="1:3" ht="13.5">
      <c r="A42" s="30" t="s">
        <v>100</v>
      </c>
      <c r="B42" s="160">
        <v>3716</v>
      </c>
      <c r="C42" s="160">
        <v>3724.7</v>
      </c>
    </row>
    <row r="43" spans="1:3" ht="13.5">
      <c r="A43" s="30" t="s">
        <v>102</v>
      </c>
      <c r="B43" s="160">
        <v>53.2</v>
      </c>
      <c r="C43" s="160">
        <v>53</v>
      </c>
    </row>
    <row r="44" spans="1:3" ht="13.5">
      <c r="A44" s="29" t="s">
        <v>43</v>
      </c>
      <c r="B44" s="160">
        <v>105.4</v>
      </c>
      <c r="C44" s="160">
        <v>102.3</v>
      </c>
    </row>
    <row r="45" spans="1:3" ht="13.5">
      <c r="A45" s="29" t="s">
        <v>44</v>
      </c>
      <c r="B45" s="160">
        <v>528</v>
      </c>
      <c r="C45" s="160">
        <v>534.9</v>
      </c>
    </row>
    <row r="46" spans="1:3" ht="13.5">
      <c r="A46" s="29" t="s">
        <v>45</v>
      </c>
      <c r="B46" s="160">
        <v>132.1</v>
      </c>
      <c r="C46" s="160">
        <v>159.6</v>
      </c>
    </row>
    <row r="47" spans="1:3" ht="13.5">
      <c r="A47" s="29" t="s">
        <v>28</v>
      </c>
      <c r="B47" s="160">
        <v>13.5</v>
      </c>
      <c r="C47" s="160">
        <v>9.2</v>
      </c>
    </row>
    <row r="48" spans="1:3" ht="12.75">
      <c r="A48" s="8"/>
      <c r="B48" s="133">
        <f>SUM(B42:B47)</f>
        <v>4548.200000000001</v>
      </c>
      <c r="C48" s="133">
        <f>SUM(C42:C47)</f>
        <v>4583.7</v>
      </c>
    </row>
    <row r="49" spans="1:3" ht="12.75">
      <c r="A49" s="28" t="s">
        <v>46</v>
      </c>
      <c r="B49" s="137"/>
      <c r="C49" s="137"/>
    </row>
    <row r="50" spans="1:3" ht="13.5">
      <c r="A50" s="30" t="s">
        <v>101</v>
      </c>
      <c r="B50" s="160">
        <v>499.7</v>
      </c>
      <c r="C50" s="160">
        <v>608.3</v>
      </c>
    </row>
    <row r="51" spans="1:3" ht="13.5">
      <c r="A51" s="30" t="s">
        <v>103</v>
      </c>
      <c r="B51" s="160">
        <v>43.4</v>
      </c>
      <c r="C51" s="160">
        <v>21.8</v>
      </c>
    </row>
    <row r="52" spans="1:3" ht="13.5">
      <c r="A52" s="29" t="s">
        <v>47</v>
      </c>
      <c r="B52" s="160">
        <v>2356.6</v>
      </c>
      <c r="C52" s="160">
        <v>2659.5</v>
      </c>
    </row>
    <row r="53" spans="1:3" ht="13.5">
      <c r="A53" s="30" t="s">
        <v>89</v>
      </c>
      <c r="B53" s="160">
        <v>27.9</v>
      </c>
      <c r="C53" s="160">
        <v>66.1</v>
      </c>
    </row>
    <row r="54" spans="1:3" ht="13.5">
      <c r="A54" s="29" t="s">
        <v>48</v>
      </c>
      <c r="B54" s="160">
        <v>1435.6</v>
      </c>
      <c r="C54" s="160">
        <v>1549.1</v>
      </c>
    </row>
    <row r="55" spans="1:3" ht="13.5">
      <c r="A55" s="29" t="s">
        <v>28</v>
      </c>
      <c r="B55" s="160">
        <v>1703.3</v>
      </c>
      <c r="C55" s="160">
        <v>1967.8</v>
      </c>
    </row>
    <row r="56" spans="1:3" ht="12.75">
      <c r="A56" s="8"/>
      <c r="B56" s="133">
        <f>SUM(B50:B55)</f>
        <v>6066.5</v>
      </c>
      <c r="C56" s="133">
        <f>SUM(C50:C55)</f>
        <v>6872.599999999999</v>
      </c>
    </row>
    <row r="57" spans="1:3" ht="12.75">
      <c r="A57" s="31" t="s">
        <v>49</v>
      </c>
      <c r="B57" s="140">
        <f>B48+B56</f>
        <v>10614.7</v>
      </c>
      <c r="C57" s="140">
        <f>C48+C56</f>
        <v>11456.3</v>
      </c>
    </row>
    <row r="58" spans="1:3" ht="13.5">
      <c r="A58" s="152" t="s">
        <v>96</v>
      </c>
      <c r="B58" s="153">
        <v>0</v>
      </c>
      <c r="C58" s="153">
        <v>0</v>
      </c>
    </row>
    <row r="59" spans="1:3" ht="12.75">
      <c r="A59" s="4" t="s">
        <v>50</v>
      </c>
      <c r="B59" s="141">
        <f>B37+B57+B58</f>
        <v>14031.5</v>
      </c>
      <c r="C59" s="141">
        <f>C37+C57+C58</f>
        <v>15057.599999999999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39" customWidth="1"/>
    <col min="2" max="7" width="10.7109375" style="11" customWidth="1"/>
    <col min="8" max="16384" width="9.140625" style="11" customWidth="1"/>
  </cols>
  <sheetData>
    <row r="2" spans="1:7" ht="12.75">
      <c r="A2" s="40" t="s">
        <v>94</v>
      </c>
      <c r="B2" s="161">
        <v>44286</v>
      </c>
      <c r="C2" s="41" t="s">
        <v>0</v>
      </c>
      <c r="D2" s="161">
        <v>44651</v>
      </c>
      <c r="E2" s="42" t="s">
        <v>0</v>
      </c>
      <c r="F2" s="43" t="s">
        <v>97</v>
      </c>
      <c r="G2" s="44" t="s">
        <v>98</v>
      </c>
    </row>
    <row r="3" spans="1:7" s="33" customFormat="1" ht="12.75">
      <c r="A3" s="32" t="s">
        <v>51</v>
      </c>
      <c r="B3" s="163">
        <v>1338.6175649000002</v>
      </c>
      <c r="C3" s="53">
        <f>B3/$B$3</f>
        <v>1</v>
      </c>
      <c r="D3" s="163">
        <v>3945.18218938</v>
      </c>
      <c r="E3" s="53">
        <f>D3/$D$3</f>
        <v>1</v>
      </c>
      <c r="F3" s="54">
        <f>D3-B3</f>
        <v>2606.56462448</v>
      </c>
      <c r="G3" s="55">
        <f>D3/B3-1</f>
        <v>1.9472063514083056</v>
      </c>
    </row>
    <row r="4" spans="1:7" ht="12.75">
      <c r="A4" s="34" t="s">
        <v>52</v>
      </c>
      <c r="B4" s="164">
        <v>-1130.8080075299995</v>
      </c>
      <c r="C4" s="53">
        <f>B4/$B$3</f>
        <v>-0.8447580826525873</v>
      </c>
      <c r="D4" s="164">
        <v>-3708.5</v>
      </c>
      <c r="E4" s="53">
        <f>D4/$D$3</f>
        <v>-0.9400072853372595</v>
      </c>
      <c r="F4" s="57">
        <f>D4-B4</f>
        <v>-2577.6919924700005</v>
      </c>
      <c r="G4" s="58">
        <f>D4/B4-1</f>
        <v>2.279513388042237</v>
      </c>
    </row>
    <row r="5" spans="1:7" ht="12.75">
      <c r="A5" s="34" t="s">
        <v>6</v>
      </c>
      <c r="B5" s="164">
        <v>-33.72978025</v>
      </c>
      <c r="C5" s="53">
        <f>B5/$B$3</f>
        <v>-0.025197473224938403</v>
      </c>
      <c r="D5" s="164">
        <v>-36.49585162</v>
      </c>
      <c r="E5" s="53">
        <f>D5/$D$3</f>
        <v>-0.009250739222701261</v>
      </c>
      <c r="F5" s="57">
        <f>D5-B5</f>
        <v>-2.766071370000006</v>
      </c>
      <c r="G5" s="58">
        <f>D5/B5-1</f>
        <v>0.08200680080031075</v>
      </c>
    </row>
    <row r="6" spans="1:7" ht="12.75">
      <c r="A6" s="34" t="s">
        <v>9</v>
      </c>
      <c r="B6" s="165">
        <v>4.41179447</v>
      </c>
      <c r="C6" s="53">
        <f>B6/$B$3</f>
        <v>0.003295784087764886</v>
      </c>
      <c r="D6" s="165">
        <v>1.2136502599999999</v>
      </c>
      <c r="E6" s="53">
        <f>D6/$D$3</f>
        <v>0.0003076284444523282</v>
      </c>
      <c r="F6" s="59">
        <f>D6-B6</f>
        <v>-3.1981442100000006</v>
      </c>
      <c r="G6" s="58">
        <f>D6/B6-1</f>
        <v>-0.7249077969853841</v>
      </c>
    </row>
    <row r="7" spans="1:13" s="33" customFormat="1" ht="12.75">
      <c r="A7" s="35" t="s">
        <v>53</v>
      </c>
      <c r="B7" s="49">
        <f>SUM(B3:B6)</f>
        <v>178.49157159000066</v>
      </c>
      <c r="C7" s="62">
        <f>B7/$B$3</f>
        <v>0.13334022821023916</v>
      </c>
      <c r="D7" s="49">
        <f>SUM(D3:D6)</f>
        <v>201.3999880200002</v>
      </c>
      <c r="E7" s="62">
        <f>D7/$D$3</f>
        <v>0.05104960388449156</v>
      </c>
      <c r="F7" s="63">
        <f>D7-B7</f>
        <v>22.908416429999534</v>
      </c>
      <c r="G7" s="86">
        <f>D7/B7-1</f>
        <v>0.12834452756470038</v>
      </c>
      <c r="M7" s="36"/>
    </row>
    <row r="8" spans="2:7" ht="12.75">
      <c r="B8" s="10"/>
      <c r="C8" s="10"/>
      <c r="D8" s="10"/>
      <c r="E8" s="10"/>
      <c r="F8" s="10"/>
      <c r="G8" s="10"/>
    </row>
    <row r="9" spans="2:7" ht="12.75">
      <c r="B9" s="10"/>
      <c r="C9" s="10"/>
      <c r="D9" s="10"/>
      <c r="E9" s="10"/>
      <c r="F9" s="10"/>
      <c r="G9" s="10"/>
    </row>
    <row r="10" spans="1:7" ht="12.75">
      <c r="A10" s="40" t="s">
        <v>81</v>
      </c>
      <c r="B10" s="161">
        <f>B2</f>
        <v>44286</v>
      </c>
      <c r="C10" s="161">
        <f>D2</f>
        <v>44651</v>
      </c>
      <c r="D10" s="43" t="str">
        <f>+F2</f>
        <v>Ch.</v>
      </c>
      <c r="E10" s="44" t="str">
        <f>+G2</f>
        <v>Ch. %</v>
      </c>
      <c r="F10" s="10"/>
      <c r="G10" s="10"/>
    </row>
    <row r="11" spans="1:7" ht="12.75">
      <c r="A11" s="32" t="s">
        <v>54</v>
      </c>
      <c r="B11" s="166">
        <v>2056.658</v>
      </c>
      <c r="C11" s="166">
        <v>2091.0119999999997</v>
      </c>
      <c r="D11" s="54">
        <f>C11-B11</f>
        <v>34.353999999999814</v>
      </c>
      <c r="E11" s="65">
        <f>C11/B11-1</f>
        <v>0.01670379810352518</v>
      </c>
      <c r="F11" s="10"/>
      <c r="G11" s="10"/>
    </row>
    <row r="12" spans="1:7" ht="12.75">
      <c r="A12" s="34" t="s">
        <v>55</v>
      </c>
      <c r="B12" s="167">
        <v>1199.0182583913697</v>
      </c>
      <c r="C12" s="167">
        <v>1177.936766129804</v>
      </c>
      <c r="D12" s="59">
        <f>C12-B12</f>
        <v>-21.0814922615657</v>
      </c>
      <c r="E12" s="58">
        <f>C12/B12-1</f>
        <v>-0.01758229460979943</v>
      </c>
      <c r="F12" s="10"/>
      <c r="G12" s="10"/>
    </row>
    <row r="13" spans="1:7" ht="12.75">
      <c r="A13" s="34" t="s">
        <v>83</v>
      </c>
      <c r="B13" s="167">
        <v>4944.757569524983</v>
      </c>
      <c r="C13" s="167">
        <v>5372.642238</v>
      </c>
      <c r="D13" s="59">
        <f>C13-B13</f>
        <v>427.88466847501695</v>
      </c>
      <c r="E13" s="67">
        <f>C13/B13-1</f>
        <v>0.08653299225671063</v>
      </c>
      <c r="F13" s="10"/>
      <c r="G13" s="10"/>
    </row>
    <row r="14" spans="1:7" ht="12.75">
      <c r="A14" s="37" t="s">
        <v>79</v>
      </c>
      <c r="B14" s="50">
        <v>3462</v>
      </c>
      <c r="C14" s="50">
        <v>3609</v>
      </c>
      <c r="D14" s="146">
        <f>C14-B14</f>
        <v>147</v>
      </c>
      <c r="E14" s="147">
        <f>C14/B14-1</f>
        <v>0.042461005199306845</v>
      </c>
      <c r="F14" s="10"/>
      <c r="G14" s="10"/>
    </row>
    <row r="15" spans="1:7" ht="12.75">
      <c r="A15" s="38" t="s">
        <v>82</v>
      </c>
      <c r="B15" s="51">
        <v>238.06893407857658</v>
      </c>
      <c r="C15" s="51">
        <v>246.45274509796303</v>
      </c>
      <c r="D15" s="148">
        <f>C15-B15</f>
        <v>8.383811019386457</v>
      </c>
      <c r="E15" s="118">
        <f>C15/B15-1</f>
        <v>0.0352158968234777</v>
      </c>
      <c r="F15" s="10"/>
      <c r="G15" s="10"/>
    </row>
    <row r="16" spans="2:7" ht="12.75">
      <c r="B16" s="88"/>
      <c r="C16" s="88"/>
      <c r="D16" s="95"/>
      <c r="E16" s="149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1:7" ht="12.75">
      <c r="A18" s="45" t="s">
        <v>80</v>
      </c>
      <c r="B18" s="161">
        <f>B10</f>
        <v>44286</v>
      </c>
      <c r="C18" s="161">
        <f>C10</f>
        <v>44651</v>
      </c>
      <c r="D18" s="43" t="str">
        <f>+D10</f>
        <v>Ch.</v>
      </c>
      <c r="E18" s="44" t="str">
        <f>+E10</f>
        <v>Ch. %</v>
      </c>
      <c r="F18" s="10"/>
      <c r="G18" s="10"/>
    </row>
    <row r="19" spans="1:7" ht="12.75">
      <c r="A19" s="32" t="s">
        <v>53</v>
      </c>
      <c r="B19" s="64">
        <f>B7</f>
        <v>178.49157159000066</v>
      </c>
      <c r="C19" s="64">
        <f>D7</f>
        <v>201.3999880200002</v>
      </c>
      <c r="D19" s="54">
        <f>C19-B19</f>
        <v>22.908416429999534</v>
      </c>
      <c r="E19" s="65">
        <f>C19/B19-1</f>
        <v>0.12834452756470038</v>
      </c>
      <c r="F19" s="10"/>
      <c r="G19" s="10"/>
    </row>
    <row r="20" spans="1:7" ht="12.75">
      <c r="A20" s="34" t="s">
        <v>56</v>
      </c>
      <c r="B20" s="162">
        <v>362</v>
      </c>
      <c r="C20" s="162">
        <v>374</v>
      </c>
      <c r="D20" s="59">
        <f>C20-B20</f>
        <v>12</v>
      </c>
      <c r="E20" s="67">
        <f>C20/B20-1</f>
        <v>0.03314917127071815</v>
      </c>
      <c r="F20" s="10"/>
      <c r="G20" s="10"/>
    </row>
    <row r="21" spans="1:7" ht="12.75">
      <c r="A21" s="38" t="s">
        <v>57</v>
      </c>
      <c r="B21" s="96">
        <f>B19/B20</f>
        <v>0.49307063975138304</v>
      </c>
      <c r="C21" s="96">
        <f>C19/C20</f>
        <v>0.5385026417647064</v>
      </c>
      <c r="D21" s="150"/>
      <c r="E21" s="77"/>
      <c r="F21" s="10"/>
      <c r="G21" s="10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:D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78" customWidth="1"/>
    <col min="2" max="7" width="10.7109375" style="10" customWidth="1"/>
    <col min="8" max="16384" width="9.140625" style="10" customWidth="1"/>
  </cols>
  <sheetData>
    <row r="2" spans="1:7" ht="12.75">
      <c r="A2" s="81" t="s">
        <v>94</v>
      </c>
      <c r="B2" s="168">
        <v>44286</v>
      </c>
      <c r="C2" s="82" t="s">
        <v>0</v>
      </c>
      <c r="D2" s="168">
        <v>44651</v>
      </c>
      <c r="E2" s="83" t="s">
        <v>0</v>
      </c>
      <c r="F2" s="80" t="s">
        <v>97</v>
      </c>
      <c r="G2" s="84" t="s">
        <v>98</v>
      </c>
    </row>
    <row r="3" spans="1:7" s="33" customFormat="1" ht="12.75">
      <c r="A3" s="52" t="s">
        <v>51</v>
      </c>
      <c r="B3" s="163">
        <v>590.6365902499999</v>
      </c>
      <c r="C3" s="53">
        <f>B3/$B$3</f>
        <v>1</v>
      </c>
      <c r="D3" s="163">
        <v>1026.18225154</v>
      </c>
      <c r="E3" s="53">
        <f>D3/$D$3</f>
        <v>1</v>
      </c>
      <c r="F3" s="174">
        <f>+ROUND(D3,1)-ROUND(B3,1)</f>
        <v>435.6</v>
      </c>
      <c r="G3" s="65">
        <f>IF(B3&lt;&gt;0,F3/B3,0)</f>
        <v>0.7375093368591045</v>
      </c>
    </row>
    <row r="4" spans="1:7" ht="12.75">
      <c r="A4" s="56" t="s">
        <v>52</v>
      </c>
      <c r="B4" s="164">
        <v>-534.02326015</v>
      </c>
      <c r="C4" s="53">
        <f>B4/$B$3</f>
        <v>-0.90414862364684</v>
      </c>
      <c r="D4" s="164">
        <v>-986.7267303</v>
      </c>
      <c r="E4" s="53">
        <f>D4/$D$3</f>
        <v>-0.961551156063371</v>
      </c>
      <c r="F4" s="175">
        <f>+ROUND(D4,1)-ROUND(B4,1)</f>
        <v>-452.70000000000005</v>
      </c>
      <c r="G4" s="58">
        <f>IF(B4&lt;&gt;0,F4/B4,0)</f>
        <v>0.8477158838977212</v>
      </c>
    </row>
    <row r="5" spans="1:7" ht="12.75">
      <c r="A5" s="56" t="s">
        <v>6</v>
      </c>
      <c r="B5" s="164">
        <v>-12.081941129999999</v>
      </c>
      <c r="C5" s="53">
        <f>B5/$B$3</f>
        <v>-0.02045579520375812</v>
      </c>
      <c r="D5" s="164">
        <v>-11.69937914</v>
      </c>
      <c r="E5" s="53">
        <f>D5/$D$3</f>
        <v>-0.011400878472067362</v>
      </c>
      <c r="F5" s="175">
        <f>+ROUND(D5,1)-ROUND(B5,1)</f>
        <v>0.40000000000000036</v>
      </c>
      <c r="G5" s="58">
        <f>IF(B5&lt;&gt;0,F5/B5,0)</f>
        <v>-0.03310726278965079</v>
      </c>
    </row>
    <row r="6" spans="1:7" ht="12.75">
      <c r="A6" s="56" t="s">
        <v>9</v>
      </c>
      <c r="B6" s="165">
        <v>2.6774486700000004</v>
      </c>
      <c r="C6" s="53">
        <f>B6/$B$3</f>
        <v>0.0045331574680578315</v>
      </c>
      <c r="D6" s="165">
        <v>2.68517631</v>
      </c>
      <c r="E6" s="53">
        <f>D6/$D$3</f>
        <v>0.002616666099974283</v>
      </c>
      <c r="F6" s="175">
        <f>+ROUND(D6,1)-ROUND(B6,1)</f>
        <v>0</v>
      </c>
      <c r="G6" s="58">
        <f>IF(B6&lt;&gt;0,F6/B6,0)</f>
        <v>0</v>
      </c>
    </row>
    <row r="7" spans="1:7" s="33" customFormat="1" ht="12.75">
      <c r="A7" s="60" t="s">
        <v>53</v>
      </c>
      <c r="B7" s="61">
        <f>SUM(B3:B6)</f>
        <v>47.20883763999987</v>
      </c>
      <c r="C7" s="62">
        <f>B7/$B$3</f>
        <v>0.07992873861745967</v>
      </c>
      <c r="D7" s="61">
        <f>SUM(D3:D6)</f>
        <v>30.44131840999994</v>
      </c>
      <c r="E7" s="62">
        <f>D7/$D$3</f>
        <v>0.029664631564535842</v>
      </c>
      <c r="F7" s="63">
        <f>+ROUND(D7,1)-ROUND(B7,1)</f>
        <v>-16.800000000000004</v>
      </c>
      <c r="G7" s="172">
        <f>IF(B7&lt;&gt;0,F7/B7,0)</f>
        <v>-0.35586557178364897</v>
      </c>
    </row>
    <row r="10" spans="1:5" ht="12.75">
      <c r="A10" s="81" t="s">
        <v>81</v>
      </c>
      <c r="B10" s="168">
        <f>B2</f>
        <v>44286</v>
      </c>
      <c r="C10" s="168">
        <f>D2</f>
        <v>44651</v>
      </c>
      <c r="D10" s="80" t="str">
        <f>+F2</f>
        <v>Ch.</v>
      </c>
      <c r="E10" s="84" t="str">
        <f>+G2</f>
        <v>Ch. %</v>
      </c>
    </row>
    <row r="11" spans="1:5" ht="12.75">
      <c r="A11" s="52" t="s">
        <v>54</v>
      </c>
      <c r="B11" s="166">
        <v>1315.5879999999997</v>
      </c>
      <c r="C11" s="166">
        <v>1385.661</v>
      </c>
      <c r="D11" s="54">
        <f>C11-B11</f>
        <v>70.07300000000032</v>
      </c>
      <c r="E11" s="65">
        <f>C11/B11-1</f>
        <v>0.053263635727902825</v>
      </c>
    </row>
    <row r="12" spans="1:5" ht="12.75">
      <c r="A12" s="56" t="s">
        <v>58</v>
      </c>
      <c r="B12" s="66">
        <v>2691.0899104896316</v>
      </c>
      <c r="C12" s="66">
        <v>2695.2427096201804</v>
      </c>
      <c r="D12" s="59">
        <f>C12-B12</f>
        <v>4.1527991305488285</v>
      </c>
      <c r="E12" s="67">
        <f>C12/B12-1</f>
        <v>0.0015431662518452516</v>
      </c>
    </row>
    <row r="13" spans="1:5" ht="12.75">
      <c r="A13" s="68" t="s">
        <v>59</v>
      </c>
      <c r="B13" s="69">
        <v>687.8307271947758</v>
      </c>
      <c r="C13" s="69">
        <v>697.3752570212982</v>
      </c>
      <c r="D13" s="70">
        <f>C13-B13</f>
        <v>9.544529826522421</v>
      </c>
      <c r="E13" s="71">
        <f>C13/B13-1</f>
        <v>0.013876277184429409</v>
      </c>
    </row>
    <row r="15" spans="2:7" s="33" customFormat="1" ht="12.75">
      <c r="B15" s="10"/>
      <c r="C15" s="10"/>
      <c r="D15" s="10"/>
      <c r="E15" s="10"/>
      <c r="F15" s="10"/>
      <c r="G15" s="10"/>
    </row>
    <row r="16" spans="1:5" ht="12.75">
      <c r="A16" s="79" t="s">
        <v>80</v>
      </c>
      <c r="B16" s="168">
        <f>B10</f>
        <v>44286</v>
      </c>
      <c r="C16" s="168">
        <f>C10</f>
        <v>44651</v>
      </c>
      <c r="D16" s="80" t="str">
        <f>+D10</f>
        <v>Ch.</v>
      </c>
      <c r="E16" s="84" t="str">
        <f>+E10</f>
        <v>Ch. %</v>
      </c>
    </row>
    <row r="17" spans="1:7" ht="12.75">
      <c r="A17" s="52" t="s">
        <v>53</v>
      </c>
      <c r="B17" s="72">
        <f>B7</f>
        <v>47.20883763999987</v>
      </c>
      <c r="C17" s="73">
        <f>+D7</f>
        <v>30.44131840999994</v>
      </c>
      <c r="D17" s="54">
        <f>C17-B17</f>
        <v>-16.76751922999993</v>
      </c>
      <c r="E17" s="85">
        <f>C17/B17-1</f>
        <v>-0.355177548701027</v>
      </c>
      <c r="F17" s="33"/>
      <c r="G17" s="33"/>
    </row>
    <row r="18" spans="1:5" ht="12.75">
      <c r="A18" s="56" t="s">
        <v>60</v>
      </c>
      <c r="B18" s="74">
        <f>+GAS!B20</f>
        <v>362</v>
      </c>
      <c r="C18" s="74">
        <f>+GAS!C20</f>
        <v>374</v>
      </c>
      <c r="D18" s="59">
        <f>C18-B18</f>
        <v>12</v>
      </c>
      <c r="E18" s="87">
        <f>C18/B18-1</f>
        <v>0.03314917127071815</v>
      </c>
    </row>
    <row r="19" spans="1:5" ht="12.75">
      <c r="A19" s="68" t="s">
        <v>57</v>
      </c>
      <c r="B19" s="75">
        <f>B17/B18</f>
        <v>0.1304111537016571</v>
      </c>
      <c r="C19" s="75">
        <f>C17/C18</f>
        <v>0.08139389949197845</v>
      </c>
      <c r="D19" s="76"/>
      <c r="E19" s="77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78" customWidth="1"/>
    <col min="2" max="7" width="10.7109375" style="10" customWidth="1"/>
    <col min="8" max="16384" width="9.140625" style="10" customWidth="1"/>
  </cols>
  <sheetData>
    <row r="2" spans="1:7" ht="12.75">
      <c r="A2" s="98" t="s">
        <v>94</v>
      </c>
      <c r="B2" s="157">
        <v>44286</v>
      </c>
      <c r="C2" s="99" t="s">
        <v>0</v>
      </c>
      <c r="D2" s="157">
        <v>44651</v>
      </c>
      <c r="E2" s="100" t="s">
        <v>0</v>
      </c>
      <c r="F2" s="101" t="s">
        <v>97</v>
      </c>
      <c r="G2" s="102" t="s">
        <v>98</v>
      </c>
    </row>
    <row r="3" spans="1:7" s="33" customFormat="1" ht="12.75">
      <c r="A3" s="52" t="s">
        <v>51</v>
      </c>
      <c r="B3" s="163">
        <v>209.76563381</v>
      </c>
      <c r="C3" s="53">
        <f>B3/$B$3</f>
        <v>1</v>
      </c>
      <c r="D3" s="163">
        <v>225.48570508999998</v>
      </c>
      <c r="E3" s="53">
        <f>D3/$D$3</f>
        <v>1</v>
      </c>
      <c r="F3" s="174">
        <f>D3-B3</f>
        <v>15.720071279999985</v>
      </c>
      <c r="G3" s="55">
        <f>D3/B3-1</f>
        <v>0.07494111878325493</v>
      </c>
    </row>
    <row r="4" spans="1:7" ht="12.75">
      <c r="A4" s="56" t="s">
        <v>52</v>
      </c>
      <c r="B4" s="164">
        <v>-110.6865841</v>
      </c>
      <c r="C4" s="53">
        <f>B4/$B$3</f>
        <v>-0.5276678647955122</v>
      </c>
      <c r="D4" s="164">
        <v>-125.69607581999999</v>
      </c>
      <c r="E4" s="53">
        <f>D4/$D$3</f>
        <v>-0.5574458734305568</v>
      </c>
      <c r="F4" s="175">
        <f>D4-B4</f>
        <v>-15.009491719999986</v>
      </c>
      <c r="G4" s="58">
        <f>D4/B4-1</f>
        <v>0.13560353173822426</v>
      </c>
    </row>
    <row r="5" spans="1:7" ht="12.75">
      <c r="A5" s="56" t="s">
        <v>6</v>
      </c>
      <c r="B5" s="164">
        <v>-45.21816740999999</v>
      </c>
      <c r="C5" s="53">
        <f>B5/$B$3</f>
        <v>-0.21556518381346193</v>
      </c>
      <c r="D5" s="164">
        <v>-45.17026186</v>
      </c>
      <c r="E5" s="53">
        <f>D5/$D$3</f>
        <v>-0.20032428149700582</v>
      </c>
      <c r="F5" s="175">
        <f>+ROUND(D5,1)-ROUND(B5,1)</f>
        <v>0</v>
      </c>
      <c r="G5" s="58">
        <f>IF(B5&lt;&gt;0,F5/B5,0)</f>
        <v>0</v>
      </c>
    </row>
    <row r="6" spans="1:7" ht="12.75">
      <c r="A6" s="56" t="s">
        <v>9</v>
      </c>
      <c r="B6" s="165">
        <v>1.18286566</v>
      </c>
      <c r="C6" s="53">
        <f>B6/$B$3</f>
        <v>0.005638986894637887</v>
      </c>
      <c r="D6" s="165">
        <v>0.86545916</v>
      </c>
      <c r="E6" s="53">
        <f>D6/$D$3</f>
        <v>0.003838199675028455</v>
      </c>
      <c r="F6" s="175">
        <f>+ROUND(D6,1)-ROUND(B6,1)</f>
        <v>-0.29999999999999993</v>
      </c>
      <c r="G6" s="58">
        <f>IF(B6&lt;&gt;0,F6/B6,0)</f>
        <v>-0.25362136220946674</v>
      </c>
    </row>
    <row r="7" spans="1:7" s="33" customFormat="1" ht="12.75">
      <c r="A7" s="60" t="s">
        <v>53</v>
      </c>
      <c r="B7" s="49">
        <f>SUM(B3:B6)</f>
        <v>55.04374796</v>
      </c>
      <c r="C7" s="62">
        <f>B7/$B$3</f>
        <v>0.2624059382856637</v>
      </c>
      <c r="D7" s="49">
        <f>SUM(D3:D6)</f>
        <v>55.484826569999996</v>
      </c>
      <c r="E7" s="62">
        <f>D7/$D$3</f>
        <v>0.24606804474746583</v>
      </c>
      <c r="F7" s="63">
        <f>+ROUND(D7,1)-ROUND(B7,1)</f>
        <v>0.5</v>
      </c>
      <c r="G7" s="86">
        <f>IF(B7&lt;&gt;0,F7/B7,0)</f>
        <v>0.009083683770286633</v>
      </c>
    </row>
    <row r="10" spans="1:5" ht="12.75">
      <c r="A10" s="98" t="s">
        <v>81</v>
      </c>
      <c r="B10" s="157">
        <f>B2</f>
        <v>44286</v>
      </c>
      <c r="C10" s="157">
        <f>D2</f>
        <v>44651</v>
      </c>
      <c r="D10" s="101" t="str">
        <f>+F2</f>
        <v>Ch.</v>
      </c>
      <c r="E10" s="102" t="str">
        <f>+G2</f>
        <v>Ch. %</v>
      </c>
    </row>
    <row r="11" spans="1:5" ht="12.75">
      <c r="A11" s="56" t="s">
        <v>54</v>
      </c>
      <c r="B11" s="167">
        <v>1472.082</v>
      </c>
      <c r="C11" s="167">
        <v>1479.8360000000002</v>
      </c>
      <c r="D11" s="59">
        <f>C11-B11</f>
        <v>7.754000000000133</v>
      </c>
      <c r="E11" s="87">
        <f>C11/B11-1</f>
        <v>0.005267369616638318</v>
      </c>
    </row>
    <row r="12" spans="1:5" ht="12.75">
      <c r="A12" s="56" t="s">
        <v>61</v>
      </c>
      <c r="B12" s="169"/>
      <c r="C12" s="169"/>
      <c r="D12" s="59"/>
      <c r="E12" s="87"/>
    </row>
    <row r="13" spans="1:5" ht="12.75">
      <c r="A13" s="89" t="s">
        <v>62</v>
      </c>
      <c r="B13" s="162">
        <v>65.40741058012216</v>
      </c>
      <c r="C13" s="162">
        <v>66.90795824224666</v>
      </c>
      <c r="D13" s="59">
        <f>C13-B13</f>
        <v>1.5005476621245037</v>
      </c>
      <c r="E13" s="87">
        <f>C13/B13-1</f>
        <v>0.022941554310369483</v>
      </c>
    </row>
    <row r="14" spans="1:5" ht="12.75">
      <c r="A14" s="89" t="s">
        <v>63</v>
      </c>
      <c r="B14" s="162">
        <v>55.52471006056935</v>
      </c>
      <c r="C14" s="162">
        <v>55.52514205915293</v>
      </c>
      <c r="D14" s="59">
        <f>C14-B14</f>
        <v>0.0004319985835792295</v>
      </c>
      <c r="E14" s="87">
        <f>C14/B14-1</f>
        <v>7.780294270842703E-06</v>
      </c>
    </row>
    <row r="15" spans="1:5" ht="12.75">
      <c r="A15" s="91" t="s">
        <v>64</v>
      </c>
      <c r="B15" s="92">
        <v>54.5155545130242</v>
      </c>
      <c r="C15" s="92">
        <v>54.74425785711261</v>
      </c>
      <c r="D15" s="70">
        <f>C15-B15</f>
        <v>0.22870334408840876</v>
      </c>
      <c r="E15" s="93">
        <f>C15/B15-1</f>
        <v>0.00419519430979598</v>
      </c>
    </row>
    <row r="18" spans="1:10" ht="12.75">
      <c r="A18" s="103" t="s">
        <v>80</v>
      </c>
      <c r="B18" s="157">
        <f>B10</f>
        <v>44286</v>
      </c>
      <c r="C18" s="157">
        <f>C10</f>
        <v>44651</v>
      </c>
      <c r="D18" s="101" t="str">
        <f>+D10</f>
        <v>Ch.</v>
      </c>
      <c r="E18" s="102" t="str">
        <f>+E10</f>
        <v>Ch. %</v>
      </c>
      <c r="J18" s="94"/>
    </row>
    <row r="19" spans="1:5" s="33" customFormat="1" ht="12.75">
      <c r="A19" s="52" t="s">
        <v>53</v>
      </c>
      <c r="B19" s="72">
        <f>B7</f>
        <v>55.04374796</v>
      </c>
      <c r="C19" s="72">
        <f>D7</f>
        <v>55.484826569999996</v>
      </c>
      <c r="D19" s="54">
        <f>C19-B19</f>
        <v>0.44107860999999815</v>
      </c>
      <c r="E19" s="55">
        <f>C19/B19-1</f>
        <v>0.008013237222155078</v>
      </c>
    </row>
    <row r="20" spans="1:5" ht="12.75">
      <c r="A20" s="56" t="s">
        <v>60</v>
      </c>
      <c r="B20" s="74">
        <f>+Electricity!B18</f>
        <v>362</v>
      </c>
      <c r="C20" s="74">
        <f>+Electricity!C18</f>
        <v>374</v>
      </c>
      <c r="D20" s="95">
        <f>C20-B20</f>
        <v>12</v>
      </c>
      <c r="E20" s="67">
        <f>C20/B20-1</f>
        <v>0.03314917127071815</v>
      </c>
    </row>
    <row r="21" spans="1:5" ht="12.75">
      <c r="A21" s="68" t="s">
        <v>57</v>
      </c>
      <c r="B21" s="96">
        <f>B19/B20</f>
        <v>0.1520545523756906</v>
      </c>
      <c r="C21" s="96">
        <f>C19/C20</f>
        <v>0.14835515125668447</v>
      </c>
      <c r="D21" s="97"/>
      <c r="E21" s="77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78" customWidth="1"/>
    <col min="2" max="7" width="12.7109375" style="10" customWidth="1"/>
    <col min="8" max="16384" width="9.140625" style="10" customWidth="1"/>
  </cols>
  <sheetData>
    <row r="2" spans="1:7" ht="12.75">
      <c r="A2" s="110" t="s">
        <v>94</v>
      </c>
      <c r="B2" s="170">
        <v>44286</v>
      </c>
      <c r="C2" s="111" t="s">
        <v>0</v>
      </c>
      <c r="D2" s="170">
        <v>44651</v>
      </c>
      <c r="E2" s="112" t="s">
        <v>0</v>
      </c>
      <c r="F2" s="113" t="s">
        <v>97</v>
      </c>
      <c r="G2" s="114" t="s">
        <v>98</v>
      </c>
    </row>
    <row r="3" spans="1:7" s="33" customFormat="1" ht="12.75">
      <c r="A3" s="52" t="s">
        <v>51</v>
      </c>
      <c r="B3" s="163">
        <v>302.9495025</v>
      </c>
      <c r="C3" s="53">
        <f>B3/$B$3</f>
        <v>1</v>
      </c>
      <c r="D3" s="163">
        <v>364.46209657</v>
      </c>
      <c r="E3" s="53">
        <f>D3/$D$3</f>
        <v>1</v>
      </c>
      <c r="F3" s="174">
        <f>+ROUND(D3,1)-ROUND(B3,1)</f>
        <v>61.60000000000002</v>
      </c>
      <c r="G3" s="55">
        <f>IF(B3&lt;&gt;0,F3/B3,0)</f>
        <v>0.20333421739156024</v>
      </c>
    </row>
    <row r="4" spans="1:7" ht="12.75">
      <c r="A4" s="56" t="s">
        <v>52</v>
      </c>
      <c r="B4" s="164">
        <v>-183.11650444</v>
      </c>
      <c r="C4" s="53">
        <f>B4/$B$3</f>
        <v>-0.6044456350939214</v>
      </c>
      <c r="D4" s="164">
        <v>-231.83790662</v>
      </c>
      <c r="E4" s="53">
        <f>D4/$D$3</f>
        <v>-0.6361097870035226</v>
      </c>
      <c r="F4" s="175">
        <f>+ROUND(D4,1)-ROUND(B4,1)</f>
        <v>-48.70000000000002</v>
      </c>
      <c r="G4" s="58">
        <f>IF(B4&lt;&gt;0,F4/B4,0)</f>
        <v>0.26595090458357384</v>
      </c>
    </row>
    <row r="5" spans="1:7" ht="12.75">
      <c r="A5" s="56" t="s">
        <v>6</v>
      </c>
      <c r="B5" s="164">
        <v>-53.632113939999996</v>
      </c>
      <c r="C5" s="53">
        <f>B5/$B$3</f>
        <v>-0.17703318043904032</v>
      </c>
      <c r="D5" s="164">
        <v>-55.63153673</v>
      </c>
      <c r="E5" s="53">
        <f>D5/$D$3</f>
        <v>-0.15264011608766892</v>
      </c>
      <c r="F5" s="175">
        <f>+ROUND(D5,1)-ROUND(B5,1)</f>
        <v>-2</v>
      </c>
      <c r="G5" s="58">
        <f>IF(B5&lt;&gt;0,F5/B5,0)</f>
        <v>0.037291090226976055</v>
      </c>
    </row>
    <row r="6" spans="1:7" ht="12.75">
      <c r="A6" s="56" t="s">
        <v>9</v>
      </c>
      <c r="B6" s="165">
        <v>4.6152710500000005</v>
      </c>
      <c r="C6" s="53">
        <f>B6/$B$3</f>
        <v>0.015234456607170037</v>
      </c>
      <c r="D6" s="165">
        <v>1.87644505</v>
      </c>
      <c r="E6" s="53">
        <f>D6/$D$3</f>
        <v>0.005148532776547869</v>
      </c>
      <c r="F6" s="175">
        <f>+ROUND(D6,1)-ROUND(B6,1)</f>
        <v>-2.6999999999999997</v>
      </c>
      <c r="G6" s="58">
        <f>IF(B6&lt;&gt;0,F6/B6,0)</f>
        <v>-0.5850143947666951</v>
      </c>
    </row>
    <row r="7" spans="1:7" s="33" customFormat="1" ht="12.75">
      <c r="A7" s="60" t="s">
        <v>53</v>
      </c>
      <c r="B7" s="104">
        <f>SUM(B3:B6)</f>
        <v>70.81615517</v>
      </c>
      <c r="C7" s="62">
        <f>B7/$B$3</f>
        <v>0.2337556410742084</v>
      </c>
      <c r="D7" s="104">
        <f>SUM(D3:D6)</f>
        <v>78.86909827000002</v>
      </c>
      <c r="E7" s="62">
        <f>D7/$D$3</f>
        <v>0.21639862968535636</v>
      </c>
      <c r="F7" s="63">
        <f>+ROUND(D7,1)-ROUND(B7,1)</f>
        <v>8.100000000000009</v>
      </c>
      <c r="G7" s="86">
        <f>IF(B7&lt;&gt;0,F7/B7,0)</f>
        <v>0.11438068023539676</v>
      </c>
    </row>
    <row r="9" spans="1:7" ht="12.75">
      <c r="A9" s="115" t="s">
        <v>65</v>
      </c>
      <c r="B9" s="170">
        <f>B2</f>
        <v>44286</v>
      </c>
      <c r="C9" s="111" t="s">
        <v>0</v>
      </c>
      <c r="D9" s="170">
        <f>D2</f>
        <v>44651</v>
      </c>
      <c r="E9" s="112" t="s">
        <v>0</v>
      </c>
      <c r="F9" s="113" t="str">
        <f>+F2</f>
        <v>Ch.</v>
      </c>
      <c r="G9" s="114" t="str">
        <f>+G2</f>
        <v>Ch. %</v>
      </c>
    </row>
    <row r="10" spans="1:7" ht="12.75">
      <c r="A10" s="56" t="s">
        <v>66</v>
      </c>
      <c r="B10" s="66">
        <v>522.2548039999995</v>
      </c>
      <c r="C10" s="105">
        <f>B10/$B$13</f>
        <v>0.30097740968656966</v>
      </c>
      <c r="D10" s="66">
        <v>514.476791</v>
      </c>
      <c r="E10" s="105">
        <f>D10/$D$13</f>
        <v>0.29997737572939887</v>
      </c>
      <c r="F10" s="59">
        <f>D10-B10</f>
        <v>-7.778012999999419</v>
      </c>
      <c r="G10" s="58">
        <f>D10/B10-1</f>
        <v>-0.014893138254405414</v>
      </c>
    </row>
    <row r="11" spans="1:7" ht="12.75">
      <c r="A11" s="56" t="s">
        <v>67</v>
      </c>
      <c r="B11" s="66">
        <v>626.1605869999987</v>
      </c>
      <c r="C11" s="105">
        <f>B11/$B$13</f>
        <v>0.3608587036053033</v>
      </c>
      <c r="D11" s="66">
        <v>644.2297390000002</v>
      </c>
      <c r="E11" s="105">
        <f aca="true" t="shared" si="0" ref="E11:E20">D11/$D$13</f>
        <v>0.37563277849020715</v>
      </c>
      <c r="F11" s="59">
        <f aca="true" t="shared" si="1" ref="F11:F20">D11-B11</f>
        <v>18.06915200000151</v>
      </c>
      <c r="G11" s="58">
        <f aca="true" t="shared" si="2" ref="G11:G20">D11/B11-1</f>
        <v>0.028857057398921748</v>
      </c>
    </row>
    <row r="12" spans="1:7" ht="12.75" customHeight="1">
      <c r="A12" s="56" t="s">
        <v>68</v>
      </c>
      <c r="B12" s="66">
        <v>586.780631</v>
      </c>
      <c r="C12" s="105">
        <f>B12/$B$13</f>
        <v>0.33816388670812697</v>
      </c>
      <c r="D12" s="66">
        <v>556.345446</v>
      </c>
      <c r="E12" s="105">
        <f t="shared" si="0"/>
        <v>0.3243898457803939</v>
      </c>
      <c r="F12" s="59">
        <f t="shared" si="1"/>
        <v>-30.435184999999933</v>
      </c>
      <c r="G12" s="58">
        <f t="shared" si="2"/>
        <v>-0.05186808049224778</v>
      </c>
    </row>
    <row r="13" spans="1:7" ht="12.75">
      <c r="A13" s="60" t="s">
        <v>69</v>
      </c>
      <c r="B13" s="106">
        <f>SUM(B10:B12)</f>
        <v>1735.1960219999983</v>
      </c>
      <c r="C13" s="107">
        <f>B13/$B$13</f>
        <v>1</v>
      </c>
      <c r="D13" s="106">
        <f>SUM(D10:D12)</f>
        <v>1715.0519760000004</v>
      </c>
      <c r="E13" s="107">
        <f t="shared" si="0"/>
        <v>1</v>
      </c>
      <c r="F13" s="63">
        <f t="shared" si="1"/>
        <v>-20.144045999997843</v>
      </c>
      <c r="G13" s="108">
        <f t="shared" si="2"/>
        <v>-0.0116090895464247</v>
      </c>
    </row>
    <row r="14" spans="1:7" ht="12.75">
      <c r="A14" s="56" t="s">
        <v>91</v>
      </c>
      <c r="B14" s="66">
        <v>160.49020099999993</v>
      </c>
      <c r="C14" s="105">
        <f>B14/$B$20</f>
        <v>0.09249110703643611</v>
      </c>
      <c r="D14" s="66">
        <v>162.51136400000001</v>
      </c>
      <c r="E14" s="105">
        <f t="shared" si="0"/>
        <v>0.09475594108758367</v>
      </c>
      <c r="F14" s="59">
        <f t="shared" si="1"/>
        <v>2.0211630000000866</v>
      </c>
      <c r="G14" s="87">
        <f t="shared" si="2"/>
        <v>0.012593684769577118</v>
      </c>
    </row>
    <row r="15" spans="1:7" ht="12.75">
      <c r="A15" s="56" t="s">
        <v>70</v>
      </c>
      <c r="B15" s="66">
        <v>307.60525599999977</v>
      </c>
      <c r="C15" s="105">
        <f aca="true" t="shared" si="3" ref="C15:C20">B15/$B$20</f>
        <v>0.17727406707943696</v>
      </c>
      <c r="D15" s="66">
        <v>295.703067</v>
      </c>
      <c r="E15" s="105">
        <f t="shared" si="0"/>
        <v>0.17241638803837622</v>
      </c>
      <c r="F15" s="59">
        <f t="shared" si="1"/>
        <v>-11.902188999999794</v>
      </c>
      <c r="G15" s="87">
        <f t="shared" si="2"/>
        <v>-0.03869306121349181</v>
      </c>
    </row>
    <row r="16" spans="1:7" ht="12.75">
      <c r="A16" s="56" t="s">
        <v>71</v>
      </c>
      <c r="B16" s="66">
        <v>130.85890599999996</v>
      </c>
      <c r="C16" s="105">
        <f t="shared" si="3"/>
        <v>0.07541448017450568</v>
      </c>
      <c r="D16" s="66">
        <v>133.685674</v>
      </c>
      <c r="E16" s="105">
        <f t="shared" si="0"/>
        <v>0.077948467959434</v>
      </c>
      <c r="F16" s="59">
        <f t="shared" si="1"/>
        <v>2.826768000000044</v>
      </c>
      <c r="G16" s="87">
        <f t="shared" si="2"/>
        <v>0.02160164780836582</v>
      </c>
    </row>
    <row r="17" spans="1:7" ht="12.75">
      <c r="A17" s="56" t="s">
        <v>72</v>
      </c>
      <c r="B17" s="66">
        <v>123.78111000000004</v>
      </c>
      <c r="C17" s="105">
        <f t="shared" si="3"/>
        <v>0.0713355196938091</v>
      </c>
      <c r="D17" s="66">
        <v>109.487</v>
      </c>
      <c r="E17" s="105">
        <f t="shared" si="0"/>
        <v>0.06383888158034458</v>
      </c>
      <c r="F17" s="59">
        <f t="shared" si="1"/>
        <v>-14.294110000000046</v>
      </c>
      <c r="G17" s="87">
        <f t="shared" si="2"/>
        <v>-0.11547892889310851</v>
      </c>
    </row>
    <row r="18" spans="1:7" ht="12.75">
      <c r="A18" s="56" t="s">
        <v>73</v>
      </c>
      <c r="B18" s="66">
        <v>383.96068099999957</v>
      </c>
      <c r="C18" s="105">
        <f>B18/$B$20</f>
        <v>0.2212779859634787</v>
      </c>
      <c r="D18" s="66">
        <v>373.24789300000003</v>
      </c>
      <c r="E18" s="105">
        <f t="shared" si="0"/>
        <v>0.21763065972526535</v>
      </c>
      <c r="F18" s="59">
        <f t="shared" si="1"/>
        <v>-10.712787999999534</v>
      </c>
      <c r="G18" s="87">
        <f t="shared" si="2"/>
        <v>-0.027900742263762046</v>
      </c>
    </row>
    <row r="19" spans="1:7" s="33" customFormat="1" ht="12.75">
      <c r="A19" s="56" t="s">
        <v>74</v>
      </c>
      <c r="B19" s="66">
        <v>628.4998679999986</v>
      </c>
      <c r="C19" s="105">
        <f t="shared" si="3"/>
        <v>0.36220684005233356</v>
      </c>
      <c r="D19" s="66">
        <v>640.4169779999999</v>
      </c>
      <c r="E19" s="105">
        <f t="shared" si="0"/>
        <v>0.37340966160899586</v>
      </c>
      <c r="F19" s="59">
        <f t="shared" si="1"/>
        <v>11.91711000000123</v>
      </c>
      <c r="G19" s="87">
        <f t="shared" si="2"/>
        <v>0.01896119729972834</v>
      </c>
    </row>
    <row r="20" spans="1:7" ht="12.75">
      <c r="A20" s="60" t="s">
        <v>69</v>
      </c>
      <c r="B20" s="106">
        <f>SUM(B14:B19)</f>
        <v>1735.1960219999978</v>
      </c>
      <c r="C20" s="107">
        <f t="shared" si="3"/>
        <v>1</v>
      </c>
      <c r="D20" s="106">
        <f>SUM(D14:D19)</f>
        <v>1715.0519759999997</v>
      </c>
      <c r="E20" s="107">
        <f t="shared" si="0"/>
        <v>0.9999999999999996</v>
      </c>
      <c r="F20" s="63">
        <f t="shared" si="1"/>
        <v>-20.14404599999807</v>
      </c>
      <c r="G20" s="108">
        <f t="shared" si="2"/>
        <v>-0.011609089546424811</v>
      </c>
    </row>
    <row r="22" spans="1:5" ht="12.75">
      <c r="A22" s="115" t="s">
        <v>80</v>
      </c>
      <c r="B22" s="170">
        <f>B9</f>
        <v>44286</v>
      </c>
      <c r="C22" s="170">
        <f>D9</f>
        <v>44651</v>
      </c>
      <c r="D22" s="113" t="str">
        <f>+F9</f>
        <v>Ch.</v>
      </c>
      <c r="E22" s="114" t="str">
        <f>+G9</f>
        <v>Ch. %</v>
      </c>
    </row>
    <row r="23" spans="1:7" ht="12.75">
      <c r="A23" s="52" t="s">
        <v>53</v>
      </c>
      <c r="B23" s="109">
        <f>B7</f>
        <v>70.81615517</v>
      </c>
      <c r="C23" s="72">
        <f>D7</f>
        <v>78.86909827000002</v>
      </c>
      <c r="D23" s="54">
        <f>C23-B23</f>
        <v>8.052943100000022</v>
      </c>
      <c r="E23" s="85">
        <f>C23/B23-1</f>
        <v>0.113716186379623</v>
      </c>
      <c r="F23" s="33"/>
      <c r="G23" s="33"/>
    </row>
    <row r="24" spans="1:5" ht="12.75">
      <c r="A24" s="56" t="s">
        <v>56</v>
      </c>
      <c r="B24" s="74">
        <f>+Water!B20</f>
        <v>362</v>
      </c>
      <c r="C24" s="74">
        <f>+Water!C20</f>
        <v>374</v>
      </c>
      <c r="D24" s="95">
        <f>C24-B24</f>
        <v>12</v>
      </c>
      <c r="E24" s="67">
        <f>C24/B24-1</f>
        <v>0.03314917127071815</v>
      </c>
    </row>
    <row r="25" spans="1:5" ht="12.75">
      <c r="A25" s="68" t="s">
        <v>57</v>
      </c>
      <c r="B25" s="96">
        <f>B23/B24</f>
        <v>0.19562473803867403</v>
      </c>
      <c r="C25" s="96">
        <f>C23/C24</f>
        <v>0.2108799418983958</v>
      </c>
      <c r="D25" s="97"/>
      <c r="E25" s="77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  <ignoredError sqref="C13 C20 C14:C19 E14:E19 E13 E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78" customWidth="1"/>
    <col min="2" max="7" width="10.7109375" style="10" customWidth="1"/>
    <col min="8" max="16384" width="9.140625" style="10" customWidth="1"/>
  </cols>
  <sheetData>
    <row r="2" spans="1:7" ht="12.75">
      <c r="A2" s="119" t="s">
        <v>94</v>
      </c>
      <c r="B2" s="171">
        <v>44286</v>
      </c>
      <c r="C2" s="120" t="s">
        <v>0</v>
      </c>
      <c r="D2" s="171">
        <v>44651</v>
      </c>
      <c r="E2" s="121" t="s">
        <v>0</v>
      </c>
      <c r="F2" s="122" t="s">
        <v>97</v>
      </c>
      <c r="G2" s="123" t="s">
        <v>98</v>
      </c>
    </row>
    <row r="3" spans="1:7" ht="12.75">
      <c r="A3" s="52" t="s">
        <v>51</v>
      </c>
      <c r="B3" s="46">
        <v>39.75652041</v>
      </c>
      <c r="C3" s="53">
        <f>B3/$B$3</f>
        <v>1</v>
      </c>
      <c r="D3" s="163">
        <v>44.21724441999999</v>
      </c>
      <c r="E3" s="53">
        <f>D3/$D$3</f>
        <v>1</v>
      </c>
      <c r="F3" s="174">
        <f>+ROUND(D3,1)-ROUND(B3,1)</f>
        <v>4.400000000000006</v>
      </c>
      <c r="G3" s="55">
        <f>IF(B3&lt;&gt;0,F3/B3,0)</f>
        <v>0.11067366949179157</v>
      </c>
    </row>
    <row r="4" spans="1:7" ht="12.75">
      <c r="A4" s="56" t="s">
        <v>52</v>
      </c>
      <c r="B4" s="47">
        <v>-24.330202129999996</v>
      </c>
      <c r="C4" s="53">
        <f>B4/$B$3</f>
        <v>-0.6119801702736589</v>
      </c>
      <c r="D4" s="164">
        <v>-31.354967490000003</v>
      </c>
      <c r="E4" s="53">
        <f>D4/$D$3</f>
        <v>-0.7091117481716652</v>
      </c>
      <c r="F4" s="175">
        <f>+ROUND(D4,1)-ROUND(B4,1)</f>
        <v>-7.099999999999998</v>
      </c>
      <c r="G4" s="58">
        <f>IF(B4&lt;&gt;0,F4/B4,0)</f>
        <v>0.2918183729861187</v>
      </c>
    </row>
    <row r="5" spans="1:7" ht="12.75">
      <c r="A5" s="56" t="s">
        <v>6</v>
      </c>
      <c r="B5" s="47">
        <v>-5.44093665</v>
      </c>
      <c r="C5" s="53">
        <f>B5/$B$3</f>
        <v>-0.13685646011997155</v>
      </c>
      <c r="D5" s="164">
        <v>-5.48839848</v>
      </c>
      <c r="E5" s="53">
        <f>D5/$D$3</f>
        <v>-0.12412348512422296</v>
      </c>
      <c r="F5" s="175">
        <f>+ROUND(D5,1)-ROUND(B5,1)</f>
        <v>-0.09999999999999964</v>
      </c>
      <c r="G5" s="58">
        <f>IF(B5&lt;&gt;0,F5/B5,0)</f>
        <v>0.018379188443592636</v>
      </c>
    </row>
    <row r="6" spans="1:7" s="33" customFormat="1" ht="12.75">
      <c r="A6" s="56" t="s">
        <v>9</v>
      </c>
      <c r="B6" s="48">
        <v>0.41476986</v>
      </c>
      <c r="C6" s="53">
        <f>B6/$B$3</f>
        <v>0.01043275054563559</v>
      </c>
      <c r="D6" s="165">
        <v>0.42935012000000006</v>
      </c>
      <c r="E6" s="53">
        <f>D6/$D$3</f>
        <v>0.009710015303572373</v>
      </c>
      <c r="F6" s="175">
        <f>+ROUND(D6,1)-ROUND(B6,1)</f>
        <v>0</v>
      </c>
      <c r="G6" s="58">
        <f>IF(B6&lt;&gt;0,F6/B6,0)</f>
        <v>0</v>
      </c>
    </row>
    <row r="7" spans="1:7" ht="12.75">
      <c r="A7" s="60" t="s">
        <v>53</v>
      </c>
      <c r="B7" s="49">
        <f>SUM(B3:B6)</f>
        <v>10.400151490000002</v>
      </c>
      <c r="C7" s="62">
        <f>B7/$B$3</f>
        <v>0.26159612015200506</v>
      </c>
      <c r="D7" s="49">
        <f>SUM(D3:D6)</f>
        <v>7.803228569999989</v>
      </c>
      <c r="E7" s="62">
        <f>D7/$D$3</f>
        <v>0.1764747820076842</v>
      </c>
      <c r="F7" s="63">
        <f>D7-B7</f>
        <v>-2.5969229200000132</v>
      </c>
      <c r="G7" s="86">
        <f>D7/B7-1</f>
        <v>-0.24970048969931036</v>
      </c>
    </row>
    <row r="10" spans="1:5" ht="12.75">
      <c r="A10" s="119"/>
      <c r="B10" s="171">
        <f>B2</f>
        <v>44286</v>
      </c>
      <c r="C10" s="171">
        <f>D2</f>
        <v>44651</v>
      </c>
      <c r="D10" s="122" t="str">
        <f>+F2</f>
        <v>Ch.</v>
      </c>
      <c r="E10" s="123" t="str">
        <f>+G2</f>
        <v>Ch. %</v>
      </c>
    </row>
    <row r="11" spans="1:5" ht="12.75">
      <c r="A11" s="52" t="s">
        <v>75</v>
      </c>
      <c r="B11" s="88"/>
      <c r="C11" s="88"/>
      <c r="D11" s="95"/>
      <c r="E11" s="67"/>
    </row>
    <row r="12" spans="1:5" ht="12.75">
      <c r="A12" s="56" t="s">
        <v>76</v>
      </c>
      <c r="B12" s="90">
        <v>569.4440000000001</v>
      </c>
      <c r="C12" s="162">
        <v>569.66</v>
      </c>
      <c r="D12" s="59">
        <f>C12-B12</f>
        <v>0.2159999999998945</v>
      </c>
      <c r="E12" s="58">
        <f>C12/B12-1</f>
        <v>0.00037931736922303116</v>
      </c>
    </row>
    <row r="13" spans="1:5" ht="12.75">
      <c r="A13" s="68" t="s">
        <v>77</v>
      </c>
      <c r="B13" s="116">
        <v>186</v>
      </c>
      <c r="C13" s="116">
        <v>187</v>
      </c>
      <c r="D13" s="117">
        <f>C13-B13</f>
        <v>1</v>
      </c>
      <c r="E13" s="118">
        <f>C13/B13-1</f>
        <v>0.005376344086021501</v>
      </c>
    </row>
    <row r="16" spans="1:5" ht="12.75">
      <c r="A16" s="124" t="s">
        <v>80</v>
      </c>
      <c r="B16" s="171">
        <f>B10</f>
        <v>44286</v>
      </c>
      <c r="C16" s="171">
        <f>C10</f>
        <v>44651</v>
      </c>
      <c r="D16" s="122" t="str">
        <f>+D10</f>
        <v>Ch.</v>
      </c>
      <c r="E16" s="123" t="str">
        <f>+E10</f>
        <v>Ch. %</v>
      </c>
    </row>
    <row r="17" spans="1:5" ht="12.75">
      <c r="A17" s="52" t="s">
        <v>53</v>
      </c>
      <c r="B17" s="72">
        <f>B7</f>
        <v>10.400151490000002</v>
      </c>
      <c r="C17" s="72">
        <f>D7</f>
        <v>7.803228569999989</v>
      </c>
      <c r="D17" s="54">
        <f>C17-B17</f>
        <v>-2.5969229200000132</v>
      </c>
      <c r="E17" s="55">
        <f>C17/B17-1</f>
        <v>-0.24970048969931036</v>
      </c>
    </row>
    <row r="18" spans="1:5" ht="12.75">
      <c r="A18" s="56" t="s">
        <v>60</v>
      </c>
      <c r="B18" s="74">
        <f>+Waste!B24</f>
        <v>362</v>
      </c>
      <c r="C18" s="74">
        <f>+Waste!C24</f>
        <v>374</v>
      </c>
      <c r="D18" s="95">
        <f>C18-B18</f>
        <v>12</v>
      </c>
      <c r="E18" s="67">
        <f>C18/B18-1</f>
        <v>0.03314917127071815</v>
      </c>
    </row>
    <row r="19" spans="1:5" ht="12.75">
      <c r="A19" s="68" t="s">
        <v>57</v>
      </c>
      <c r="B19" s="96">
        <f>B17/B18</f>
        <v>0.028729700248618793</v>
      </c>
      <c r="C19" s="96">
        <f>C17/C18</f>
        <v>0.020864247513368954</v>
      </c>
      <c r="D19" s="97"/>
      <c r="E19" s="77"/>
    </row>
  </sheetData>
  <sheetProtection/>
  <printOptions/>
  <pageMargins left="0.75" right="0.75" top="1" bottom="1" header="0.5" footer="0.5"/>
  <pageSetup orientation="portrait" paperSize="9"/>
  <ignoredErrors>
    <ignoredError sqref="C6 B7 D7" formulaRange="1"/>
    <ignoredError sqref="C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Pereira Biondi Oliveira Manuela</cp:lastModifiedBy>
  <cp:lastPrinted>2011-03-21T15:21:45Z</cp:lastPrinted>
  <dcterms:created xsi:type="dcterms:W3CDTF">2008-08-08T14:48:29Z</dcterms:created>
  <dcterms:modified xsi:type="dcterms:W3CDTF">2022-05-06T08:49:10Z</dcterms:modified>
  <cp:category/>
  <cp:version/>
  <cp:contentType/>
  <cp:contentStatus/>
</cp:coreProperties>
</file>